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7945" windowHeight="12375" activeTab="3"/>
  </bookViews>
  <sheets>
    <sheet name="重点村" sheetId="5" r:id="rId1"/>
    <sheet name="避险搬迁" sheetId="4" r:id="rId2"/>
    <sheet name="600外" sheetId="6" r:id="rId3"/>
    <sheet name="600内" sheetId="7" r:id="rId4"/>
  </sheets>
  <definedNames>
    <definedName name="_xlnm._FilterDatabase" localSheetId="3" hidden="1">'600内'!$A$6:$V$231</definedName>
    <definedName name="_xlnm._FilterDatabase" localSheetId="2" hidden="1">'600外'!$A$6:$V$252</definedName>
    <definedName name="_xlnm._FilterDatabase" localSheetId="1" hidden="1">避险搬迁!$A$6:$V$224</definedName>
    <definedName name="_xlnm._FilterDatabase" localSheetId="0" hidden="1">重点村!$A$6:$V$220</definedName>
    <definedName name="_xlnm.Print_Area" localSheetId="3">'600内'!$A$1:$T$231</definedName>
    <definedName name="_xlnm.Print_Area" localSheetId="2">'600外'!$A$1:$T$252</definedName>
    <definedName name="_xlnm.Print_Area" localSheetId="1">避险搬迁!$A$1:$T$224</definedName>
    <definedName name="_xlnm.Print_Area" localSheetId="0">重点村!$A$1:$T$220</definedName>
    <definedName name="_xlnm.Print_Titles" localSheetId="3">'600内'!$2:$5</definedName>
    <definedName name="_xlnm.Print_Titles" localSheetId="2">'600外'!$2:$5</definedName>
    <definedName name="_xlnm.Print_Titles" localSheetId="1">避险搬迁!$2:$5</definedName>
    <definedName name="_xlnm.Print_Titles" localSheetId="0">重点村!$2:$5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31" i="7" l="1"/>
  <c r="L231" i="7"/>
  <c r="V231" i="7" s="1"/>
  <c r="F231" i="7" a="1"/>
  <c r="F231" i="7" s="1"/>
  <c r="Q230" i="7"/>
  <c r="L230" i="7"/>
  <c r="V230" i="7" s="1"/>
  <c r="F230" i="7" a="1"/>
  <c r="F230" i="7"/>
  <c r="Q229" i="7"/>
  <c r="L229" i="7"/>
  <c r="V229" i="7" s="1"/>
  <c r="F229" i="7" a="1"/>
  <c r="F229" i="7"/>
  <c r="V228" i="7"/>
  <c r="Q228" i="7"/>
  <c r="L228" i="7"/>
  <c r="F228" i="7" a="1"/>
  <c r="F228" i="7"/>
  <c r="V227" i="7"/>
  <c r="Q227" i="7"/>
  <c r="L227" i="7"/>
  <c r="F227" i="7" a="1"/>
  <c r="F227" i="7"/>
  <c r="V226" i="7"/>
  <c r="N226" i="7"/>
  <c r="M226" i="7"/>
  <c r="L226" i="7"/>
  <c r="G226" i="7"/>
  <c r="V225" i="7"/>
  <c r="V224" i="7"/>
  <c r="N223" i="7"/>
  <c r="M223" i="7"/>
  <c r="L223" i="7"/>
  <c r="G223" i="7"/>
  <c r="V223" i="7" s="1"/>
  <c r="V222" i="7"/>
  <c r="T222" i="7"/>
  <c r="Q222" i="7"/>
  <c r="L222" i="7"/>
  <c r="F222" i="7" a="1"/>
  <c r="F222" i="7"/>
  <c r="B222" i="7"/>
  <c r="T221" i="7"/>
  <c r="Q221" i="7"/>
  <c r="L221" i="7"/>
  <c r="V221" i="7" s="1"/>
  <c r="F221" i="7" a="1"/>
  <c r="F221" i="7"/>
  <c r="B221" i="7"/>
  <c r="C221" i="7" s="1"/>
  <c r="T220" i="7"/>
  <c r="Q220" i="7"/>
  <c r="L220" i="7"/>
  <c r="V220" i="7" s="1"/>
  <c r="F220" i="7" a="1"/>
  <c r="F220" i="7"/>
  <c r="B220" i="7"/>
  <c r="T219" i="7"/>
  <c r="Q219" i="7"/>
  <c r="L219" i="7"/>
  <c r="V219" i="7" s="1"/>
  <c r="F219" i="7" a="1"/>
  <c r="F219" i="7"/>
  <c r="B219" i="7"/>
  <c r="S218" i="7" a="1"/>
  <c r="S218" i="7" s="1"/>
  <c r="P218" i="7" a="1"/>
  <c r="P218" i="7" s="1"/>
  <c r="N218" i="7"/>
  <c r="M218" i="7"/>
  <c r="L218" i="7"/>
  <c r="G218" i="7"/>
  <c r="V217" i="7"/>
  <c r="T217" i="7"/>
  <c r="L217" i="7"/>
  <c r="F217" i="7" a="1"/>
  <c r="F217" i="7"/>
  <c r="B217" i="7"/>
  <c r="T216" i="7"/>
  <c r="L216" i="7"/>
  <c r="V216" i="7" s="1"/>
  <c r="F216" i="7" a="1"/>
  <c r="F216" i="7" s="1"/>
  <c r="C216" i="7"/>
  <c r="D216" i="7" s="1" a="1"/>
  <c r="D216" i="7" s="1"/>
  <c r="B216" i="7"/>
  <c r="V215" i="7"/>
  <c r="T215" i="7"/>
  <c r="L215" i="7"/>
  <c r="F215" i="7" a="1"/>
  <c r="F215" i="7"/>
  <c r="B215" i="7"/>
  <c r="T214" i="7"/>
  <c r="L214" i="7"/>
  <c r="V214" i="7" s="1"/>
  <c r="F214" i="7" a="1"/>
  <c r="F214" i="7" s="1"/>
  <c r="C214" i="7"/>
  <c r="D214" i="7" s="1" a="1"/>
  <c r="D214" i="7" s="1"/>
  <c r="B214" i="7"/>
  <c r="V213" i="7"/>
  <c r="T213" i="7"/>
  <c r="L213" i="7"/>
  <c r="F213" i="7" a="1"/>
  <c r="F213" i="7"/>
  <c r="B213" i="7"/>
  <c r="S212" i="7" a="1"/>
  <c r="S212" i="7" s="1"/>
  <c r="P212" i="7" a="1"/>
  <c r="P212" i="7" s="1"/>
  <c r="N212" i="7"/>
  <c r="M212" i="7"/>
  <c r="L212" i="7"/>
  <c r="G212" i="7"/>
  <c r="V211" i="7"/>
  <c r="T211" i="7"/>
  <c r="Q211" i="7"/>
  <c r="L211" i="7"/>
  <c r="F211" i="7" a="1"/>
  <c r="F211" i="7" s="1"/>
  <c r="D211" i="7" a="1"/>
  <c r="D211" i="7" s="1"/>
  <c r="C211" i="7"/>
  <c r="B211" i="7"/>
  <c r="V210" i="7"/>
  <c r="T210" i="7"/>
  <c r="Q210" i="7"/>
  <c r="L210" i="7"/>
  <c r="F210" i="7" a="1"/>
  <c r="F210" i="7" s="1"/>
  <c r="C210" i="7"/>
  <c r="D210" i="7" s="1" a="1"/>
  <c r="D210" i="7" s="1"/>
  <c r="B210" i="7"/>
  <c r="V209" i="7"/>
  <c r="T209" i="7"/>
  <c r="Q209" i="7"/>
  <c r="L209" i="7"/>
  <c r="F209" i="7" a="1"/>
  <c r="F209" i="7" s="1"/>
  <c r="C209" i="7"/>
  <c r="D209" i="7" s="1" a="1"/>
  <c r="D209" i="7" s="1"/>
  <c r="B209" i="7"/>
  <c r="V208" i="7"/>
  <c r="T208" i="7"/>
  <c r="Q208" i="7"/>
  <c r="L208" i="7"/>
  <c r="F208" i="7" a="1"/>
  <c r="F208" i="7" s="1"/>
  <c r="D208" i="7" a="1"/>
  <c r="D208" i="7" s="1"/>
  <c r="C208" i="7"/>
  <c r="B208" i="7"/>
  <c r="V207" i="7"/>
  <c r="T207" i="7"/>
  <c r="Q207" i="7"/>
  <c r="L207" i="7"/>
  <c r="F207" i="7" a="1"/>
  <c r="F207" i="7" s="1"/>
  <c r="C207" i="7"/>
  <c r="D207" i="7" s="1" a="1"/>
  <c r="D207" i="7" s="1"/>
  <c r="B207" i="7"/>
  <c r="V206" i="7"/>
  <c r="T206" i="7"/>
  <c r="Q206" i="7"/>
  <c r="L206" i="7"/>
  <c r="F206" i="7" a="1"/>
  <c r="F206" i="7" s="1"/>
  <c r="C206" i="7"/>
  <c r="D206" i="7" s="1" a="1"/>
  <c r="D206" i="7" s="1"/>
  <c r="B206" i="7"/>
  <c r="V205" i="7"/>
  <c r="T205" i="7"/>
  <c r="Q205" i="7"/>
  <c r="L205" i="7"/>
  <c r="F205" i="7" a="1"/>
  <c r="F205" i="7" s="1"/>
  <c r="D205" i="7" a="1"/>
  <c r="D205" i="7" s="1"/>
  <c r="C205" i="7"/>
  <c r="B205" i="7"/>
  <c r="P204" i="7" a="1"/>
  <c r="P204" i="7"/>
  <c r="V204" i="7" s="1"/>
  <c r="S203" i="7" a="1"/>
  <c r="S203" i="7" s="1"/>
  <c r="P203" i="7" a="1"/>
  <c r="P203" i="7" s="1"/>
  <c r="V202" i="7"/>
  <c r="N202" i="7"/>
  <c r="M202" i="7"/>
  <c r="M201" i="7" s="1"/>
  <c r="L202" i="7"/>
  <c r="G202" i="7"/>
  <c r="G201" i="7" s="1"/>
  <c r="N201" i="7"/>
  <c r="L201" i="7"/>
  <c r="V200" i="7"/>
  <c r="T200" i="7"/>
  <c r="Q200" i="7"/>
  <c r="L200" i="7"/>
  <c r="F200" i="7" a="1"/>
  <c r="F200" i="7" s="1"/>
  <c r="C200" i="7"/>
  <c r="D200" i="7" s="1" a="1"/>
  <c r="D200" i="7" s="1"/>
  <c r="B200" i="7"/>
  <c r="V199" i="7"/>
  <c r="T199" i="7"/>
  <c r="Q199" i="7"/>
  <c r="L199" i="7"/>
  <c r="F199" i="7" a="1"/>
  <c r="F199" i="7" s="1"/>
  <c r="C199" i="7"/>
  <c r="D199" i="7" s="1" a="1"/>
  <c r="D199" i="7" s="1"/>
  <c r="B199" i="7"/>
  <c r="V198" i="7"/>
  <c r="T198" i="7"/>
  <c r="Q198" i="7"/>
  <c r="L198" i="7"/>
  <c r="F198" i="7" a="1"/>
  <c r="F198" i="7" s="1"/>
  <c r="D198" i="7" a="1"/>
  <c r="D198" i="7" s="1"/>
  <c r="C198" i="7"/>
  <c r="B198" i="7"/>
  <c r="V197" i="7"/>
  <c r="V196" i="7"/>
  <c r="V195" i="7"/>
  <c r="P194" i="7" a="1"/>
  <c r="P194" i="7" s="1"/>
  <c r="V194" i="7" s="1"/>
  <c r="P193" i="7" a="1"/>
  <c r="P193" i="7"/>
  <c r="V193" i="7" s="1"/>
  <c r="P192" i="7" a="1"/>
  <c r="P192" i="7" s="1"/>
  <c r="V192" i="7" s="1"/>
  <c r="P191" i="7" a="1"/>
  <c r="P191" i="7"/>
  <c r="V191" i="7" s="1"/>
  <c r="P190" i="7" a="1"/>
  <c r="P190" i="7" s="1"/>
  <c r="V190" i="7" s="1"/>
  <c r="P189" i="7" a="1"/>
  <c r="P189" i="7"/>
  <c r="V189" i="7" s="1"/>
  <c r="S188" i="7" a="1"/>
  <c r="S188" i="7" s="1"/>
  <c r="P188" i="7" a="1"/>
  <c r="P188" i="7" s="1"/>
  <c r="P187" i="7" a="1"/>
  <c r="P187" i="7"/>
  <c r="N187" i="7"/>
  <c r="M187" i="7"/>
  <c r="L187" i="7"/>
  <c r="G187" i="7"/>
  <c r="V187" i="7" s="1"/>
  <c r="T186" i="7"/>
  <c r="Q186" i="7"/>
  <c r="L186" i="7"/>
  <c r="V186" i="7" s="1"/>
  <c r="F186" i="7" a="1"/>
  <c r="F186" i="7"/>
  <c r="B186" i="7"/>
  <c r="T185" i="7"/>
  <c r="Q185" i="7"/>
  <c r="L185" i="7"/>
  <c r="V185" i="7" s="1"/>
  <c r="F185" i="7" a="1"/>
  <c r="F185" i="7"/>
  <c r="B185" i="7"/>
  <c r="T184" i="7"/>
  <c r="Q184" i="7"/>
  <c r="L184" i="7"/>
  <c r="V184" i="7" s="1"/>
  <c r="F184" i="7" a="1"/>
  <c r="F184" i="7"/>
  <c r="B184" i="7"/>
  <c r="T183" i="7"/>
  <c r="Q183" i="7"/>
  <c r="L183" i="7"/>
  <c r="V183" i="7" s="1"/>
  <c r="F183" i="7" a="1"/>
  <c r="F183" i="7"/>
  <c r="B183" i="7"/>
  <c r="T182" i="7"/>
  <c r="Q182" i="7"/>
  <c r="L182" i="7"/>
  <c r="V182" i="7" s="1"/>
  <c r="F182" i="7" a="1"/>
  <c r="F182" i="7"/>
  <c r="B182" i="7"/>
  <c r="T181" i="7"/>
  <c r="Q181" i="7"/>
  <c r="L181" i="7"/>
  <c r="V181" i="7" s="1"/>
  <c r="F181" i="7" a="1"/>
  <c r="F181" i="7"/>
  <c r="B181" i="7"/>
  <c r="T180" i="7"/>
  <c r="Q180" i="7"/>
  <c r="L180" i="7"/>
  <c r="V180" i="7" s="1"/>
  <c r="F180" i="7" a="1"/>
  <c r="F180" i="7"/>
  <c r="B180" i="7"/>
  <c r="T179" i="7"/>
  <c r="Q179" i="7"/>
  <c r="L179" i="7"/>
  <c r="V179" i="7" s="1"/>
  <c r="F179" i="7" a="1"/>
  <c r="F179" i="7"/>
  <c r="B179" i="7"/>
  <c r="T178" i="7"/>
  <c r="Q178" i="7"/>
  <c r="L178" i="7"/>
  <c r="F178" i="7" a="1"/>
  <c r="F178" i="7"/>
  <c r="B178" i="7"/>
  <c r="P177" i="7" a="1"/>
  <c r="P177" i="7" s="1"/>
  <c r="V177" i="7" s="1"/>
  <c r="P176" i="7" a="1"/>
  <c r="P176" i="7"/>
  <c r="V176" i="7" s="1"/>
  <c r="P175" i="7" a="1"/>
  <c r="P175" i="7" s="1"/>
  <c r="V175" i="7" s="1"/>
  <c r="P174" i="7" a="1"/>
  <c r="P174" i="7"/>
  <c r="V174" i="7" s="1"/>
  <c r="P173" i="7" a="1"/>
  <c r="P173" i="7" s="1"/>
  <c r="V173" i="7" s="1"/>
  <c r="P172" i="7" a="1"/>
  <c r="P172" i="7"/>
  <c r="S171" i="7" a="1"/>
  <c r="S171" i="7"/>
  <c r="P171" i="7" a="1"/>
  <c r="P171" i="7" s="1"/>
  <c r="P170" i="7" a="1"/>
  <c r="P170" i="7"/>
  <c r="N170" i="7"/>
  <c r="M170" i="7"/>
  <c r="G170" i="7"/>
  <c r="T169" i="7"/>
  <c r="Q169" i="7"/>
  <c r="L169" i="7"/>
  <c r="V169" i="7" s="1"/>
  <c r="F169" i="7" a="1"/>
  <c r="F169" i="7"/>
  <c r="B169" i="7"/>
  <c r="T168" i="7"/>
  <c r="Q168" i="7"/>
  <c r="L168" i="7"/>
  <c r="V168" i="7" s="1"/>
  <c r="F168" i="7" a="1"/>
  <c r="F168" i="7" s="1"/>
  <c r="B168" i="7"/>
  <c r="V167" i="7"/>
  <c r="T167" i="7"/>
  <c r="Q167" i="7"/>
  <c r="L167" i="7"/>
  <c r="F167" i="7" a="1"/>
  <c r="F167" i="7"/>
  <c r="D167" i="7"/>
  <c r="B167" i="7"/>
  <c r="C167" i="7" s="1"/>
  <c r="D167" i="7" s="1" a="1"/>
  <c r="T166" i="7"/>
  <c r="Q166" i="7"/>
  <c r="L166" i="7"/>
  <c r="V166" i="7" s="1"/>
  <c r="F166" i="7" a="1"/>
  <c r="F166" i="7"/>
  <c r="C166" i="7"/>
  <c r="B166" i="7"/>
  <c r="T165" i="7"/>
  <c r="Q165" i="7"/>
  <c r="L165" i="7"/>
  <c r="V165" i="7" s="1"/>
  <c r="F165" i="7" a="1"/>
  <c r="F165" i="7" s="1"/>
  <c r="B165" i="7"/>
  <c r="V164" i="7"/>
  <c r="T164" i="7"/>
  <c r="Q164" i="7"/>
  <c r="L164" i="7"/>
  <c r="F164" i="7" a="1"/>
  <c r="F164" i="7"/>
  <c r="B164" i="7"/>
  <c r="C164" i="7" s="1"/>
  <c r="D164" i="7" s="1" a="1"/>
  <c r="D164" i="7" s="1"/>
  <c r="T163" i="7"/>
  <c r="Q163" i="7"/>
  <c r="L163" i="7"/>
  <c r="V163" i="7" s="1"/>
  <c r="F163" i="7" a="1"/>
  <c r="F163" i="7"/>
  <c r="B163" i="7"/>
  <c r="T162" i="7"/>
  <c r="Q162" i="7"/>
  <c r="L162" i="7"/>
  <c r="V162" i="7" s="1"/>
  <c r="F162" i="7" a="1"/>
  <c r="F162" i="7"/>
  <c r="B162" i="7"/>
  <c r="V161" i="7"/>
  <c r="T161" i="7"/>
  <c r="Q161" i="7"/>
  <c r="L161" i="7"/>
  <c r="F161" i="7" a="1"/>
  <c r="F161" i="7"/>
  <c r="D161" i="7" a="1"/>
  <c r="D161" i="7" s="1"/>
  <c r="B161" i="7"/>
  <c r="C161" i="7" s="1"/>
  <c r="P160" i="7" a="1"/>
  <c r="P160" i="7"/>
  <c r="V160" i="7" s="1"/>
  <c r="V159" i="7"/>
  <c r="P159" i="7" a="1"/>
  <c r="P159" i="7"/>
  <c r="P158" i="7" a="1"/>
  <c r="P158" i="7"/>
  <c r="V158" i="7" s="1"/>
  <c r="V157" i="7"/>
  <c r="S157" i="7" a="1"/>
  <c r="S157" i="7"/>
  <c r="P157" i="7" a="1"/>
  <c r="P157" i="7"/>
  <c r="P156" i="7" a="1"/>
  <c r="P156" i="7" s="1"/>
  <c r="N156" i="7"/>
  <c r="M156" i="7"/>
  <c r="G156" i="7"/>
  <c r="V155" i="7"/>
  <c r="T155" i="7"/>
  <c r="T154" i="7"/>
  <c r="Q154" i="7"/>
  <c r="L154" i="7"/>
  <c r="V154" i="7" s="1"/>
  <c r="F154" i="7"/>
  <c r="C154" i="7"/>
  <c r="D154" i="7" s="1"/>
  <c r="B154" i="7"/>
  <c r="V153" i="7"/>
  <c r="T153" i="7"/>
  <c r="V152" i="7"/>
  <c r="T152" i="7"/>
  <c r="Q152" i="7"/>
  <c r="L152" i="7"/>
  <c r="F152" i="7"/>
  <c r="D152" i="7"/>
  <c r="C152" i="7"/>
  <c r="B152" i="7"/>
  <c r="V151" i="7"/>
  <c r="T151" i="7"/>
  <c r="V150" i="7"/>
  <c r="T150" i="7"/>
  <c r="Q150" i="7"/>
  <c r="L150" i="7"/>
  <c r="F150" i="7"/>
  <c r="B150" i="7"/>
  <c r="V149" i="7"/>
  <c r="T149" i="7"/>
  <c r="T148" i="7"/>
  <c r="Q148" i="7"/>
  <c r="L148" i="7"/>
  <c r="F148" i="7"/>
  <c r="C148" i="7"/>
  <c r="B148" i="7"/>
  <c r="D148" i="7" s="1"/>
  <c r="V147" i="7"/>
  <c r="T147" i="7"/>
  <c r="V146" i="7"/>
  <c r="T146" i="7"/>
  <c r="Q146" i="7"/>
  <c r="L146" i="7"/>
  <c r="F146" i="7"/>
  <c r="C146" i="7"/>
  <c r="D146" i="7" s="1"/>
  <c r="B146" i="7"/>
  <c r="P145" i="7" a="1"/>
  <c r="P145" i="7"/>
  <c r="P144" i="7" a="1"/>
  <c r="P144" i="7"/>
  <c r="S143" i="7" a="1"/>
  <c r="S143" i="7"/>
  <c r="P143" i="7" a="1"/>
  <c r="P143" i="7" s="1"/>
  <c r="P142" i="7" a="1"/>
  <c r="P142" i="7" s="1"/>
  <c r="N142" i="7"/>
  <c r="M142" i="7"/>
  <c r="G142" i="7"/>
  <c r="V141" i="7"/>
  <c r="T141" i="7"/>
  <c r="T140" i="7"/>
  <c r="Q140" i="7"/>
  <c r="L140" i="7"/>
  <c r="V140" i="7" s="1"/>
  <c r="F140" i="7"/>
  <c r="B140" i="7"/>
  <c r="V139" i="7"/>
  <c r="T139" i="7"/>
  <c r="V138" i="7"/>
  <c r="T138" i="7"/>
  <c r="Q138" i="7"/>
  <c r="L138" i="7"/>
  <c r="F138" i="7"/>
  <c r="C138" i="7"/>
  <c r="D138" i="7" s="1"/>
  <c r="B138" i="7"/>
  <c r="V137" i="7"/>
  <c r="T137" i="7"/>
  <c r="V136" i="7"/>
  <c r="T136" i="7"/>
  <c r="Q136" i="7"/>
  <c r="L136" i="7"/>
  <c r="F136" i="7"/>
  <c r="D136" i="7"/>
  <c r="B136" i="7"/>
  <c r="C136" i="7" s="1"/>
  <c r="V135" i="7"/>
  <c r="T135" i="7"/>
  <c r="V134" i="7"/>
  <c r="T134" i="7"/>
  <c r="Q134" i="7"/>
  <c r="L134" i="7"/>
  <c r="F134" i="7"/>
  <c r="C134" i="7"/>
  <c r="B134" i="7"/>
  <c r="V133" i="7"/>
  <c r="T133" i="7"/>
  <c r="T132" i="7"/>
  <c r="Q132" i="7"/>
  <c r="L132" i="7"/>
  <c r="F132" i="7"/>
  <c r="D132" i="7"/>
  <c r="C132" i="7"/>
  <c r="B132" i="7"/>
  <c r="V131" i="7"/>
  <c r="T131" i="7"/>
  <c r="V130" i="7"/>
  <c r="T130" i="7"/>
  <c r="Q130" i="7"/>
  <c r="L130" i="7"/>
  <c r="F130" i="7"/>
  <c r="D130" i="7"/>
  <c r="B130" i="7"/>
  <c r="C130" i="7" s="1"/>
  <c r="V129" i="7"/>
  <c r="P129" i="7" a="1"/>
  <c r="P129" i="7"/>
  <c r="V128" i="7"/>
  <c r="P128" i="7" a="1"/>
  <c r="P128" i="7"/>
  <c r="S127" i="7" a="1"/>
  <c r="S127" i="7"/>
  <c r="P127" i="7" a="1"/>
  <c r="P127" i="7" s="1"/>
  <c r="V127" i="7" s="1"/>
  <c r="V126" i="7"/>
  <c r="S126" i="7" a="1"/>
  <c r="S126" i="7" s="1"/>
  <c r="P126" i="7" a="1"/>
  <c r="P126" i="7" s="1"/>
  <c r="P125" i="7" a="1"/>
  <c r="P125" i="7"/>
  <c r="N125" i="7"/>
  <c r="M125" i="7"/>
  <c r="G125" i="7"/>
  <c r="T124" i="7"/>
  <c r="Q124" i="7"/>
  <c r="L124" i="7"/>
  <c r="V124" i="7" s="1"/>
  <c r="F124" i="7" a="1"/>
  <c r="F124" i="7" s="1"/>
  <c r="B124" i="7"/>
  <c r="V123" i="7"/>
  <c r="T123" i="7"/>
  <c r="Q123" i="7"/>
  <c r="L123" i="7"/>
  <c r="F123" i="7" a="1"/>
  <c r="F123" i="7"/>
  <c r="D123" i="7" a="1"/>
  <c r="D123" i="7" s="1"/>
  <c r="B123" i="7"/>
  <c r="C123" i="7" s="1"/>
  <c r="T122" i="7"/>
  <c r="Q122" i="7"/>
  <c r="L122" i="7"/>
  <c r="V122" i="7" s="1"/>
  <c r="F122" i="7" a="1"/>
  <c r="F122" i="7" s="1"/>
  <c r="C122" i="7"/>
  <c r="B122" i="7"/>
  <c r="V121" i="7"/>
  <c r="T121" i="7"/>
  <c r="Q121" i="7"/>
  <c r="L121" i="7"/>
  <c r="L117" i="7" s="1"/>
  <c r="F121" i="7" a="1"/>
  <c r="F121" i="7" s="1"/>
  <c r="B121" i="7"/>
  <c r="V120" i="7"/>
  <c r="P119" i="7" a="1"/>
  <c r="P119" i="7" s="1"/>
  <c r="V119" i="7" s="1"/>
  <c r="S118" i="7" a="1"/>
  <c r="S118" i="7"/>
  <c r="V118" i="7" s="1"/>
  <c r="P118" i="7" a="1"/>
  <c r="P118" i="7"/>
  <c r="P117" i="7" a="1"/>
  <c r="P117" i="7"/>
  <c r="N117" i="7"/>
  <c r="N116" i="7" s="1"/>
  <c r="N115" i="7" s="1"/>
  <c r="M117" i="7"/>
  <c r="G117" i="7"/>
  <c r="M116" i="7"/>
  <c r="G116" i="7"/>
  <c r="M115" i="7"/>
  <c r="V114" i="7"/>
  <c r="T114" i="7"/>
  <c r="T113" i="7"/>
  <c r="Q113" i="7"/>
  <c r="L113" i="7"/>
  <c r="V113" i="7" s="1"/>
  <c r="F113" i="7"/>
  <c r="B113" i="7"/>
  <c r="C113" i="7" s="1"/>
  <c r="V112" i="7"/>
  <c r="T112" i="7"/>
  <c r="T111" i="7"/>
  <c r="Q111" i="7"/>
  <c r="L111" i="7"/>
  <c r="V111" i="7" s="1"/>
  <c r="F111" i="7"/>
  <c r="C111" i="7"/>
  <c r="B111" i="7"/>
  <c r="V110" i="7"/>
  <c r="T110" i="7"/>
  <c r="V109" i="7"/>
  <c r="T109" i="7"/>
  <c r="Q109" i="7"/>
  <c r="L109" i="7"/>
  <c r="F109" i="7"/>
  <c r="C109" i="7"/>
  <c r="D109" i="7" s="1"/>
  <c r="B109" i="7"/>
  <c r="V108" i="7"/>
  <c r="T108" i="7"/>
  <c r="T107" i="7"/>
  <c r="Q107" i="7"/>
  <c r="L107" i="7"/>
  <c r="V107" i="7" s="1"/>
  <c r="F107" i="7"/>
  <c r="D107" i="7"/>
  <c r="B107" i="7"/>
  <c r="C107" i="7" s="1"/>
  <c r="P106" i="7" a="1"/>
  <c r="P106" i="7"/>
  <c r="V106" i="7" s="1"/>
  <c r="V105" i="7"/>
  <c r="P105" i="7" a="1"/>
  <c r="P105" i="7"/>
  <c r="P104" i="7" a="1"/>
  <c r="P104" i="7"/>
  <c r="V104" i="7" s="1"/>
  <c r="V103" i="7"/>
  <c r="P103" i="7" a="1"/>
  <c r="P103" i="7"/>
  <c r="P102" i="7" a="1"/>
  <c r="P102" i="7"/>
  <c r="V102" i="7" s="1"/>
  <c r="P101" i="7" a="1"/>
  <c r="P101" i="7" s="1"/>
  <c r="S100" i="7" a="1"/>
  <c r="S100" i="7" s="1"/>
  <c r="P100" i="7" a="1"/>
  <c r="P100" i="7"/>
  <c r="P99" i="7" a="1"/>
  <c r="P99" i="7"/>
  <c r="N99" i="7"/>
  <c r="M99" i="7"/>
  <c r="L99" i="7"/>
  <c r="V99" i="7" s="1"/>
  <c r="G99" i="7"/>
  <c r="V98" i="7"/>
  <c r="T98" i="7"/>
  <c r="T97" i="7"/>
  <c r="Q97" i="7"/>
  <c r="L97" i="7"/>
  <c r="V97" i="7" s="1"/>
  <c r="F97" i="7"/>
  <c r="D97" i="7"/>
  <c r="C97" i="7"/>
  <c r="B97" i="7"/>
  <c r="V96" i="7"/>
  <c r="T96" i="7"/>
  <c r="V95" i="7"/>
  <c r="T95" i="7"/>
  <c r="Q95" i="7"/>
  <c r="L95" i="7"/>
  <c r="F95" i="7"/>
  <c r="D95" i="7"/>
  <c r="B95" i="7"/>
  <c r="C95" i="7" s="1"/>
  <c r="V94" i="7"/>
  <c r="T94" i="7"/>
  <c r="T93" i="7"/>
  <c r="Q93" i="7"/>
  <c r="L93" i="7"/>
  <c r="V93" i="7" s="1"/>
  <c r="F93" i="7"/>
  <c r="B93" i="7"/>
  <c r="V92" i="7"/>
  <c r="T92" i="7"/>
  <c r="V91" i="7"/>
  <c r="T91" i="7"/>
  <c r="Q91" i="7"/>
  <c r="L91" i="7"/>
  <c r="F91" i="7"/>
  <c r="D91" i="7"/>
  <c r="C91" i="7"/>
  <c r="B91" i="7"/>
  <c r="V90" i="7"/>
  <c r="T90" i="7"/>
  <c r="V89" i="7"/>
  <c r="T89" i="7"/>
  <c r="Q89" i="7"/>
  <c r="L89" i="7"/>
  <c r="F89" i="7"/>
  <c r="C89" i="7"/>
  <c r="B89" i="7"/>
  <c r="V88" i="7"/>
  <c r="T88" i="7"/>
  <c r="T87" i="7"/>
  <c r="Q87" i="7"/>
  <c r="L87" i="7"/>
  <c r="F87" i="7"/>
  <c r="B87" i="7"/>
  <c r="P86" i="7" a="1"/>
  <c r="P86" i="7" s="1"/>
  <c r="V86" i="7" s="1"/>
  <c r="F86" i="7"/>
  <c r="P85" i="7" a="1"/>
  <c r="P85" i="7"/>
  <c r="V85" i="7" s="1"/>
  <c r="P84" i="7" a="1"/>
  <c r="P84" i="7" s="1"/>
  <c r="V84" i="7" s="1"/>
  <c r="F84" i="7"/>
  <c r="P83" i="7" a="1"/>
  <c r="P83" i="7" s="1"/>
  <c r="V83" i="7" s="1"/>
  <c r="F83" i="7"/>
  <c r="P82" i="7" a="1"/>
  <c r="P82" i="7" s="1"/>
  <c r="V82" i="7" s="1"/>
  <c r="F82" i="7"/>
  <c r="P81" i="7" a="1"/>
  <c r="P81" i="7"/>
  <c r="F81" i="7"/>
  <c r="S80" i="7" a="1"/>
  <c r="S80" i="7" s="1"/>
  <c r="P80" i="7" a="1"/>
  <c r="P80" i="7"/>
  <c r="F80" i="7"/>
  <c r="P79" i="7" a="1"/>
  <c r="P79" i="7" s="1"/>
  <c r="N79" i="7"/>
  <c r="M79" i="7"/>
  <c r="M58" i="7" s="1"/>
  <c r="G79" i="7"/>
  <c r="V78" i="7"/>
  <c r="T78" i="7"/>
  <c r="T77" i="7"/>
  <c r="Q77" i="7"/>
  <c r="L77" i="7"/>
  <c r="V77" i="7" s="1"/>
  <c r="F77" i="7"/>
  <c r="D77" i="7"/>
  <c r="B77" i="7"/>
  <c r="C77" i="7" s="1"/>
  <c r="V76" i="7"/>
  <c r="T76" i="7"/>
  <c r="T75" i="7"/>
  <c r="Q75" i="7"/>
  <c r="L75" i="7"/>
  <c r="V75" i="7" s="1"/>
  <c r="F75" i="7"/>
  <c r="D75" i="7"/>
  <c r="C75" i="7"/>
  <c r="B75" i="7"/>
  <c r="V74" i="7"/>
  <c r="T74" i="7"/>
  <c r="V73" i="7"/>
  <c r="T73" i="7"/>
  <c r="Q73" i="7"/>
  <c r="L73" i="7"/>
  <c r="F73" i="7"/>
  <c r="B73" i="7"/>
  <c r="V72" i="7"/>
  <c r="T72" i="7"/>
  <c r="T71" i="7"/>
  <c r="Q71" i="7"/>
  <c r="L71" i="7"/>
  <c r="V71" i="7" s="1"/>
  <c r="F71" i="7"/>
  <c r="D71" i="7"/>
  <c r="B71" i="7"/>
  <c r="C71" i="7" s="1"/>
  <c r="V69" i="7"/>
  <c r="P68" i="7" a="1"/>
  <c r="P68" i="7"/>
  <c r="V68" i="7" s="1"/>
  <c r="P67" i="7" a="1"/>
  <c r="P67" i="7" s="1"/>
  <c r="V67" i="7" s="1"/>
  <c r="P66" i="7" a="1"/>
  <c r="P66" i="7"/>
  <c r="V66" i="7" s="1"/>
  <c r="P65" i="7" a="1"/>
  <c r="P65" i="7" s="1"/>
  <c r="V65" i="7" s="1"/>
  <c r="P64" i="7" a="1"/>
  <c r="P64" i="7" s="1"/>
  <c r="S63" i="7" a="1"/>
  <c r="S63" i="7" s="1"/>
  <c r="P63" i="7" a="1"/>
  <c r="P63" i="7"/>
  <c r="S62" i="7" a="1"/>
  <c r="S62" i="7"/>
  <c r="P62" i="7" a="1"/>
  <c r="P62" i="7" s="1"/>
  <c r="P61" i="7" a="1"/>
  <c r="P61" i="7"/>
  <c r="V61" i="7" s="1"/>
  <c r="P60" i="7" a="1"/>
  <c r="P60" i="7" s="1"/>
  <c r="V60" i="7" s="1"/>
  <c r="P59" i="7" a="1"/>
  <c r="P59" i="7"/>
  <c r="N59" i="7"/>
  <c r="N58" i="7" s="1"/>
  <c r="N12" i="7" s="1"/>
  <c r="N11" i="7" s="1"/>
  <c r="N7" i="7" s="1"/>
  <c r="G59" i="7"/>
  <c r="G58" i="7" s="1"/>
  <c r="G12" i="7" s="1"/>
  <c r="T58" i="7"/>
  <c r="Q58" i="7"/>
  <c r="V57" i="7"/>
  <c r="T56" i="7"/>
  <c r="Q56" i="7"/>
  <c r="L56" i="7"/>
  <c r="F56" i="7"/>
  <c r="B56" i="7"/>
  <c r="C56" i="7" s="1"/>
  <c r="V55" i="7"/>
  <c r="V54" i="7"/>
  <c r="T54" i="7"/>
  <c r="Q54" i="7"/>
  <c r="L54" i="7"/>
  <c r="F54" i="7"/>
  <c r="B54" i="7"/>
  <c r="V53" i="7"/>
  <c r="T52" i="7"/>
  <c r="Q52" i="7"/>
  <c r="L52" i="7"/>
  <c r="V52" i="7" s="1"/>
  <c r="F52" i="7"/>
  <c r="D52" i="7"/>
  <c r="B52" i="7"/>
  <c r="C52" i="7" s="1"/>
  <c r="P51" i="7" a="1"/>
  <c r="P51" i="7" s="1"/>
  <c r="V51" i="7" s="1"/>
  <c r="S50" i="7" a="1"/>
  <c r="S50" i="7"/>
  <c r="V50" i="7" s="1"/>
  <c r="P50" i="7" a="1"/>
  <c r="P50" i="7"/>
  <c r="P49" i="7" a="1"/>
  <c r="P49" i="7" s="1"/>
  <c r="N49" i="7"/>
  <c r="M49" i="7"/>
  <c r="G49" i="7"/>
  <c r="T48" i="7"/>
  <c r="Q48" i="7"/>
  <c r="L48" i="7"/>
  <c r="V48" i="7" s="1"/>
  <c r="F48" i="7"/>
  <c r="C48" i="7"/>
  <c r="D48" i="7" s="1"/>
  <c r="B48" i="7"/>
  <c r="V47" i="7"/>
  <c r="T47" i="7"/>
  <c r="Q47" i="7"/>
  <c r="L47" i="7"/>
  <c r="F47" i="7"/>
  <c r="B47" i="7"/>
  <c r="V46" i="7"/>
  <c r="T46" i="7"/>
  <c r="Q46" i="7"/>
  <c r="L46" i="7"/>
  <c r="F46" i="7"/>
  <c r="C46" i="7"/>
  <c r="D46" i="7" s="1"/>
  <c r="B46" i="7"/>
  <c r="T45" i="7"/>
  <c r="Q45" i="7"/>
  <c r="L45" i="7"/>
  <c r="V45" i="7" s="1"/>
  <c r="F45" i="7"/>
  <c r="B45" i="7"/>
  <c r="T44" i="7"/>
  <c r="Q44" i="7"/>
  <c r="L44" i="7"/>
  <c r="V44" i="7" s="1"/>
  <c r="F44" i="7"/>
  <c r="B44" i="7"/>
  <c r="V43" i="7"/>
  <c r="T43" i="7"/>
  <c r="V42" i="7"/>
  <c r="T42" i="7"/>
  <c r="V41" i="7"/>
  <c r="T41" i="7"/>
  <c r="V40" i="7"/>
  <c r="T40" i="7"/>
  <c r="V39" i="7"/>
  <c r="T39" i="7"/>
  <c r="V38" i="7"/>
  <c r="T38" i="7"/>
  <c r="V37" i="7"/>
  <c r="T37" i="7"/>
  <c r="V36" i="7"/>
  <c r="T36" i="7"/>
  <c r="V35" i="7"/>
  <c r="T35" i="7"/>
  <c r="V34" i="7"/>
  <c r="T34" i="7"/>
  <c r="P33" i="7" a="1"/>
  <c r="P33" i="7" s="1"/>
  <c r="V33" i="7" s="1"/>
  <c r="S32" i="7" a="1"/>
  <c r="S32" i="7" s="1"/>
  <c r="V32" i="7" s="1"/>
  <c r="P32" i="7" a="1"/>
  <c r="P32" i="7" s="1"/>
  <c r="S31" i="7" a="1"/>
  <c r="S31" i="7"/>
  <c r="V31" i="7" s="1"/>
  <c r="P31" i="7" a="1"/>
  <c r="P31" i="7" s="1"/>
  <c r="S30" i="7" a="1"/>
  <c r="S30" i="7"/>
  <c r="V30" i="7" s="1"/>
  <c r="P30" i="7" a="1"/>
  <c r="P30" i="7" s="1"/>
  <c r="S29" i="7" a="1"/>
  <c r="S29" i="7" s="1"/>
  <c r="P29" i="7" a="1"/>
  <c r="P29" i="7" s="1"/>
  <c r="S28" i="7" a="1"/>
  <c r="S28" i="7" s="1"/>
  <c r="P28" i="7" a="1"/>
  <c r="P28" i="7"/>
  <c r="V27" i="7"/>
  <c r="P27" i="7" a="1"/>
  <c r="P27" i="7"/>
  <c r="N27" i="7"/>
  <c r="G27" i="7"/>
  <c r="V26" i="7"/>
  <c r="V25" i="7"/>
  <c r="T25" i="7"/>
  <c r="Q25" i="7"/>
  <c r="L25" i="7"/>
  <c r="F25" i="7"/>
  <c r="C25" i="7"/>
  <c r="D25" i="7" s="1"/>
  <c r="B25" i="7"/>
  <c r="V24" i="7"/>
  <c r="T23" i="7"/>
  <c r="Q23" i="7"/>
  <c r="L23" i="7"/>
  <c r="V23" i="7" s="1"/>
  <c r="F23" i="7"/>
  <c r="B23" i="7"/>
  <c r="C23" i="7" s="1"/>
  <c r="D23" i="7" s="1"/>
  <c r="V22" i="7"/>
  <c r="V21" i="7"/>
  <c r="T21" i="7"/>
  <c r="Q21" i="7"/>
  <c r="L21" i="7"/>
  <c r="F21" i="7"/>
  <c r="D21" i="7"/>
  <c r="C21" i="7"/>
  <c r="B21" i="7"/>
  <c r="V20" i="7"/>
  <c r="T19" i="7"/>
  <c r="Q19" i="7"/>
  <c r="L19" i="7"/>
  <c r="F19" i="7"/>
  <c r="B19" i="7"/>
  <c r="C19" i="7" s="1"/>
  <c r="D19" i="7" s="1"/>
  <c r="V18" i="7"/>
  <c r="V17" i="7"/>
  <c r="T17" i="7"/>
  <c r="Q17" i="7"/>
  <c r="L17" i="7"/>
  <c r="F17" i="7"/>
  <c r="C17" i="7"/>
  <c r="D17" i="7" s="1"/>
  <c r="B17" i="7"/>
  <c r="P16" i="7" a="1"/>
  <c r="P16" i="7" s="1"/>
  <c r="V16" i="7" s="1"/>
  <c r="P15" i="7" a="1"/>
  <c r="P15" i="7" s="1"/>
  <c r="V15" i="7" s="1"/>
  <c r="S14" i="7" a="1"/>
  <c r="S14" i="7" s="1"/>
  <c r="P14" i="7" a="1"/>
  <c r="P14" i="7"/>
  <c r="N14" i="7"/>
  <c r="M14" i="7"/>
  <c r="G14" i="7"/>
  <c r="N13" i="7"/>
  <c r="G13" i="7"/>
  <c r="S10" i="7"/>
  <c r="Q10" i="7"/>
  <c r="U9" i="7"/>
  <c r="S9" i="7"/>
  <c r="V9" i="7" s="1"/>
  <c r="Q9" i="7"/>
  <c r="P8" i="7"/>
  <c r="S8" i="7" s="1"/>
  <c r="N8" i="7"/>
  <c r="M8" i="7"/>
  <c r="L8" i="7"/>
  <c r="G8" i="7"/>
  <c r="I7" i="7"/>
  <c r="R7" i="7" s="1"/>
  <c r="H7" i="7"/>
  <c r="V6" i="7"/>
  <c r="U6" i="7"/>
  <c r="Q252" i="6"/>
  <c r="L252" i="6"/>
  <c r="V252" i="6" s="1"/>
  <c r="F252" i="6" a="1"/>
  <c r="F252" i="6"/>
  <c r="Q251" i="6"/>
  <c r="L251" i="6"/>
  <c r="F251" i="6" a="1"/>
  <c r="F251" i="6" s="1"/>
  <c r="V250" i="6"/>
  <c r="Q250" i="6"/>
  <c r="L250" i="6"/>
  <c r="F250" i="6" a="1"/>
  <c r="F250" i="6" s="1"/>
  <c r="Q249" i="6"/>
  <c r="L249" i="6"/>
  <c r="V249" i="6" s="1"/>
  <c r="F249" i="6" a="1"/>
  <c r="F249" i="6"/>
  <c r="V248" i="6"/>
  <c r="Q248" i="6"/>
  <c r="L248" i="6"/>
  <c r="F248" i="6" a="1"/>
  <c r="F248" i="6"/>
  <c r="N247" i="6"/>
  <c r="N244" i="6" s="1"/>
  <c r="M247" i="6"/>
  <c r="G247" i="6"/>
  <c r="V246" i="6"/>
  <c r="V245" i="6"/>
  <c r="V244" i="6"/>
  <c r="M244" i="6"/>
  <c r="L244" i="6"/>
  <c r="G244" i="6"/>
  <c r="V243" i="6"/>
  <c r="T243" i="6"/>
  <c r="Q243" i="6"/>
  <c r="L243" i="6"/>
  <c r="F243" i="6" a="1"/>
  <c r="F243" i="6"/>
  <c r="B243" i="6"/>
  <c r="C243" i="6" s="1"/>
  <c r="D243" i="6" s="1" a="1"/>
  <c r="D243" i="6" s="1"/>
  <c r="T242" i="6"/>
  <c r="Q242" i="6"/>
  <c r="L242" i="6"/>
  <c r="V242" i="6" s="1"/>
  <c r="F242" i="6" a="1"/>
  <c r="F242" i="6"/>
  <c r="C242" i="6"/>
  <c r="B242" i="6"/>
  <c r="T241" i="6"/>
  <c r="Q241" i="6"/>
  <c r="L241" i="6"/>
  <c r="V241" i="6" s="1"/>
  <c r="F241" i="6" a="1"/>
  <c r="F241" i="6"/>
  <c r="B241" i="6"/>
  <c r="V240" i="6"/>
  <c r="T240" i="6"/>
  <c r="Q240" i="6"/>
  <c r="L240" i="6"/>
  <c r="F240" i="6" a="1"/>
  <c r="F240" i="6"/>
  <c r="B240" i="6"/>
  <c r="C240" i="6" s="1"/>
  <c r="D240" i="6" s="1" a="1"/>
  <c r="D240" i="6" s="1"/>
  <c r="S239" i="6" a="1"/>
  <c r="S239" i="6"/>
  <c r="P239" i="6" a="1"/>
  <c r="P239" i="6" s="1"/>
  <c r="N239" i="6"/>
  <c r="M239" i="6"/>
  <c r="G239" i="6"/>
  <c r="V238" i="6"/>
  <c r="T238" i="6"/>
  <c r="L238" i="6"/>
  <c r="F238" i="6" a="1"/>
  <c r="F238" i="6"/>
  <c r="B238" i="6"/>
  <c r="C238" i="6" s="1"/>
  <c r="D238" i="6" s="1" a="1"/>
  <c r="D238" i="6" s="1"/>
  <c r="T237" i="6"/>
  <c r="L237" i="6"/>
  <c r="V237" i="6" s="1"/>
  <c r="F237" i="6" a="1"/>
  <c r="F237" i="6" s="1"/>
  <c r="B237" i="6"/>
  <c r="V236" i="6"/>
  <c r="T236" i="6"/>
  <c r="L236" i="6"/>
  <c r="F236" i="6" a="1"/>
  <c r="F236" i="6"/>
  <c r="B236" i="6"/>
  <c r="C236" i="6" s="1"/>
  <c r="D236" i="6" s="1" a="1"/>
  <c r="D236" i="6" s="1"/>
  <c r="T235" i="6"/>
  <c r="L235" i="6"/>
  <c r="V235" i="6" s="1"/>
  <c r="F235" i="6" a="1"/>
  <c r="F235" i="6" s="1"/>
  <c r="B235" i="6"/>
  <c r="V234" i="6"/>
  <c r="T234" i="6"/>
  <c r="L234" i="6"/>
  <c r="L233" i="6" s="1"/>
  <c r="F234" i="6" a="1"/>
  <c r="F234" i="6"/>
  <c r="B234" i="6"/>
  <c r="C234" i="6" s="1"/>
  <c r="D234" i="6" s="1" a="1"/>
  <c r="D234" i="6" s="1"/>
  <c r="S233" i="6" a="1"/>
  <c r="S233" i="6"/>
  <c r="P233" i="6" a="1"/>
  <c r="P233" i="6" s="1"/>
  <c r="N233" i="6"/>
  <c r="M233" i="6"/>
  <c r="G233" i="6"/>
  <c r="V232" i="6"/>
  <c r="T232" i="6"/>
  <c r="Q232" i="6"/>
  <c r="L232" i="6"/>
  <c r="F232" i="6" a="1"/>
  <c r="F232" i="6"/>
  <c r="D232" i="6" a="1"/>
  <c r="D232" i="6" s="1"/>
  <c r="C232" i="6"/>
  <c r="B232" i="6"/>
  <c r="V231" i="6"/>
  <c r="T231" i="6"/>
  <c r="Q231" i="6"/>
  <c r="L231" i="6"/>
  <c r="F231" i="6" a="1"/>
  <c r="F231" i="6" s="1"/>
  <c r="D231" i="6"/>
  <c r="C231" i="6"/>
  <c r="B231" i="6"/>
  <c r="D231" i="6" s="1" a="1"/>
  <c r="T230" i="6"/>
  <c r="Q230" i="6"/>
  <c r="L230" i="6"/>
  <c r="V230" i="6" s="1"/>
  <c r="F230" i="6" a="1"/>
  <c r="F230" i="6" s="1"/>
  <c r="B230" i="6"/>
  <c r="V229" i="6"/>
  <c r="T229" i="6"/>
  <c r="Q229" i="6"/>
  <c r="L229" i="6"/>
  <c r="F229" i="6" a="1"/>
  <c r="F229" i="6"/>
  <c r="D229" i="6" a="1"/>
  <c r="D229" i="6" s="1"/>
  <c r="C229" i="6"/>
  <c r="B229" i="6"/>
  <c r="V228" i="6"/>
  <c r="T228" i="6"/>
  <c r="Q228" i="6"/>
  <c r="L228" i="6"/>
  <c r="F228" i="6" a="1"/>
  <c r="F228" i="6" s="1"/>
  <c r="C228" i="6"/>
  <c r="B228" i="6"/>
  <c r="D228" i="6" s="1" a="1"/>
  <c r="D228" i="6" s="1"/>
  <c r="T227" i="6"/>
  <c r="Q227" i="6"/>
  <c r="L227" i="6"/>
  <c r="F227" i="6" a="1"/>
  <c r="F227" i="6" s="1"/>
  <c r="B227" i="6"/>
  <c r="V226" i="6"/>
  <c r="P226" i="6" a="1"/>
  <c r="P226" i="6"/>
  <c r="S225" i="6" a="1"/>
  <c r="S225" i="6"/>
  <c r="V225" i="6" s="1"/>
  <c r="P225" i="6" a="1"/>
  <c r="P225" i="6" s="1"/>
  <c r="N224" i="6"/>
  <c r="M224" i="6"/>
  <c r="M223" i="6" s="1"/>
  <c r="G224" i="6"/>
  <c r="G223" i="6" s="1"/>
  <c r="N223" i="6"/>
  <c r="V222" i="6"/>
  <c r="T222" i="6"/>
  <c r="Q222" i="6"/>
  <c r="L222" i="6"/>
  <c r="F222" i="6" a="1"/>
  <c r="F222" i="6"/>
  <c r="D222" i="6" a="1"/>
  <c r="D222" i="6" s="1"/>
  <c r="C222" i="6"/>
  <c r="B222" i="6"/>
  <c r="V221" i="6"/>
  <c r="T221" i="6"/>
  <c r="Q221" i="6"/>
  <c r="L221" i="6"/>
  <c r="F221" i="6" a="1"/>
  <c r="F221" i="6" s="1"/>
  <c r="C221" i="6"/>
  <c r="B221" i="6"/>
  <c r="T220" i="6"/>
  <c r="Q220" i="6"/>
  <c r="L220" i="6"/>
  <c r="V220" i="6" s="1"/>
  <c r="F220" i="6" a="1"/>
  <c r="F220" i="6" s="1"/>
  <c r="B220" i="6"/>
  <c r="V219" i="6"/>
  <c r="T219" i="6"/>
  <c r="Q219" i="6"/>
  <c r="L219" i="6"/>
  <c r="F219" i="6" a="1"/>
  <c r="F219" i="6"/>
  <c r="D219" i="6" a="1"/>
  <c r="D219" i="6" s="1"/>
  <c r="C219" i="6"/>
  <c r="B219" i="6"/>
  <c r="V218" i="6"/>
  <c r="T218" i="6"/>
  <c r="Q218" i="6"/>
  <c r="L218" i="6"/>
  <c r="F218" i="6" a="1"/>
  <c r="F218" i="6" s="1"/>
  <c r="D218" i="6"/>
  <c r="C218" i="6"/>
  <c r="B218" i="6"/>
  <c r="D218" i="6" s="1" a="1"/>
  <c r="T217" i="6"/>
  <c r="Q217" i="6"/>
  <c r="L217" i="6"/>
  <c r="F217" i="6" a="1"/>
  <c r="F217" i="6" s="1"/>
  <c r="B217" i="6"/>
  <c r="V216" i="6"/>
  <c r="P216" i="6" a="1"/>
  <c r="P216" i="6"/>
  <c r="P215" i="6" a="1"/>
  <c r="P215" i="6"/>
  <c r="V215" i="6" s="1"/>
  <c r="V214" i="6"/>
  <c r="P214" i="6" a="1"/>
  <c r="P214" i="6"/>
  <c r="P213" i="6" a="1"/>
  <c r="P213" i="6"/>
  <c r="V213" i="6" s="1"/>
  <c r="V212" i="6"/>
  <c r="P212" i="6" a="1"/>
  <c r="P212" i="6"/>
  <c r="P211" i="6" a="1"/>
  <c r="P211" i="6"/>
  <c r="V211" i="6" s="1"/>
  <c r="S210" i="6" a="1"/>
  <c r="S210" i="6"/>
  <c r="S194" i="6" s="1" a="1"/>
  <c r="P210" i="6" a="1"/>
  <c r="P210" i="6" s="1"/>
  <c r="V210" i="6" s="1"/>
  <c r="P209" i="6" a="1"/>
  <c r="P209" i="6" s="1"/>
  <c r="N209" i="6"/>
  <c r="M209" i="6"/>
  <c r="G209" i="6"/>
  <c r="V208" i="6"/>
  <c r="T208" i="6"/>
  <c r="Q208" i="6"/>
  <c r="L208" i="6"/>
  <c r="F208" i="6" a="1"/>
  <c r="F208" i="6"/>
  <c r="D208" i="6" a="1"/>
  <c r="D208" i="6" s="1"/>
  <c r="C208" i="6"/>
  <c r="B208" i="6"/>
  <c r="T207" i="6"/>
  <c r="Q207" i="6"/>
  <c r="L207" i="6"/>
  <c r="V207" i="6" s="1"/>
  <c r="F207" i="6" a="1"/>
  <c r="F207" i="6" s="1"/>
  <c r="C207" i="6"/>
  <c r="B207" i="6"/>
  <c r="T206" i="6"/>
  <c r="Q206" i="6"/>
  <c r="L206" i="6"/>
  <c r="V206" i="6" s="1"/>
  <c r="F206" i="6" a="1"/>
  <c r="F206" i="6" s="1"/>
  <c r="B206" i="6"/>
  <c r="V205" i="6"/>
  <c r="T205" i="6"/>
  <c r="Q205" i="6"/>
  <c r="L205" i="6"/>
  <c r="F205" i="6" a="1"/>
  <c r="F205" i="6"/>
  <c r="D205" i="6" a="1"/>
  <c r="D205" i="6" s="1"/>
  <c r="C205" i="6"/>
  <c r="B205" i="6"/>
  <c r="T204" i="6"/>
  <c r="Q204" i="6"/>
  <c r="L204" i="6"/>
  <c r="V204" i="6" s="1"/>
  <c r="F204" i="6" a="1"/>
  <c r="F204" i="6" s="1"/>
  <c r="D204" i="6"/>
  <c r="C204" i="6"/>
  <c r="B204" i="6"/>
  <c r="D204" i="6" s="1" a="1"/>
  <c r="V203" i="6"/>
  <c r="T203" i="6"/>
  <c r="Q203" i="6"/>
  <c r="L203" i="6"/>
  <c r="L192" i="6" s="1"/>
  <c r="F203" i="6" a="1"/>
  <c r="F203" i="6" s="1"/>
  <c r="B203" i="6"/>
  <c r="V202" i="6"/>
  <c r="T202" i="6"/>
  <c r="Q202" i="6"/>
  <c r="L202" i="6"/>
  <c r="F202" i="6" a="1"/>
  <c r="F202" i="6"/>
  <c r="D202" i="6" a="1"/>
  <c r="D202" i="6" s="1"/>
  <c r="C202" i="6"/>
  <c r="B202" i="6"/>
  <c r="T201" i="6"/>
  <c r="Q201" i="6"/>
  <c r="L201" i="6"/>
  <c r="V201" i="6" s="1"/>
  <c r="F201" i="6" a="1"/>
  <c r="F201" i="6" s="1"/>
  <c r="C201" i="6"/>
  <c r="B201" i="6"/>
  <c r="V200" i="6"/>
  <c r="T200" i="6"/>
  <c r="Q200" i="6"/>
  <c r="L200" i="6"/>
  <c r="F200" i="6" a="1"/>
  <c r="F200" i="6" s="1"/>
  <c r="B200" i="6"/>
  <c r="C200" i="6" s="1"/>
  <c r="V199" i="6"/>
  <c r="P199" i="6" a="1"/>
  <c r="P199" i="6"/>
  <c r="P198" i="6" a="1"/>
  <c r="P198" i="6"/>
  <c r="V198" i="6" s="1"/>
  <c r="P197" i="6" a="1"/>
  <c r="P197" i="6"/>
  <c r="V197" i="6" s="1"/>
  <c r="P196" i="6" a="1"/>
  <c r="P196" i="6"/>
  <c r="V196" i="6" s="1"/>
  <c r="P195" i="6" a="1"/>
  <c r="P195" i="6"/>
  <c r="V195" i="6" s="1"/>
  <c r="S194" i="6"/>
  <c r="V194" i="6" s="1"/>
  <c r="P194" i="6" a="1"/>
  <c r="P194" i="6" s="1"/>
  <c r="S193" i="6" a="1"/>
  <c r="S193" i="6"/>
  <c r="P193" i="6" a="1"/>
  <c r="P193" i="6" s="1"/>
  <c r="V193" i="6" s="1"/>
  <c r="P192" i="6" a="1"/>
  <c r="P192" i="6" s="1"/>
  <c r="N192" i="6"/>
  <c r="M192" i="6"/>
  <c r="G192" i="6"/>
  <c r="V191" i="6"/>
  <c r="T191" i="6"/>
  <c r="Q191" i="6"/>
  <c r="L191" i="6"/>
  <c r="F191" i="6" a="1"/>
  <c r="F191" i="6" s="1"/>
  <c r="D191" i="6" a="1"/>
  <c r="D191" i="6" s="1"/>
  <c r="B191" i="6"/>
  <c r="C191" i="6" s="1"/>
  <c r="V190" i="6"/>
  <c r="T190" i="6"/>
  <c r="Q190" i="6"/>
  <c r="L190" i="6"/>
  <c r="F190" i="6" a="1"/>
  <c r="F190" i="6"/>
  <c r="C190" i="6"/>
  <c r="D190" i="6" s="1" a="1"/>
  <c r="D190" i="6" s="1"/>
  <c r="B190" i="6"/>
  <c r="V189" i="6"/>
  <c r="T189" i="6"/>
  <c r="Q189" i="6"/>
  <c r="L189" i="6"/>
  <c r="F189" i="6" a="1"/>
  <c r="F189" i="6" s="1"/>
  <c r="C189" i="6"/>
  <c r="D189" i="6" s="1" a="1"/>
  <c r="D189" i="6" s="1"/>
  <c r="B189" i="6"/>
  <c r="V188" i="6"/>
  <c r="T188" i="6"/>
  <c r="Q188" i="6"/>
  <c r="L188" i="6"/>
  <c r="F188" i="6" a="1"/>
  <c r="F188" i="6" s="1"/>
  <c r="D188" i="6" a="1"/>
  <c r="D188" i="6" s="1"/>
  <c r="B188" i="6"/>
  <c r="C188" i="6" s="1"/>
  <c r="V187" i="6"/>
  <c r="T187" i="6"/>
  <c r="Q187" i="6"/>
  <c r="L187" i="6"/>
  <c r="F187" i="6" a="1"/>
  <c r="F187" i="6"/>
  <c r="C187" i="6"/>
  <c r="D187" i="6" s="1" a="1"/>
  <c r="D187" i="6" s="1"/>
  <c r="B187" i="6"/>
  <c r="V186" i="6"/>
  <c r="T186" i="6"/>
  <c r="Q186" i="6"/>
  <c r="L186" i="6"/>
  <c r="F186" i="6" a="1"/>
  <c r="F186" i="6" s="1"/>
  <c r="C186" i="6"/>
  <c r="B186" i="6"/>
  <c r="D186" i="6" s="1" a="1"/>
  <c r="D186" i="6" s="1"/>
  <c r="V185" i="6"/>
  <c r="T185" i="6"/>
  <c r="Q185" i="6"/>
  <c r="L185" i="6"/>
  <c r="L178" i="6" s="1"/>
  <c r="F185" i="6" a="1"/>
  <c r="F185" i="6" s="1"/>
  <c r="D185" i="6" a="1"/>
  <c r="D185" i="6" s="1"/>
  <c r="B185" i="6"/>
  <c r="C185" i="6" s="1"/>
  <c r="V184" i="6"/>
  <c r="T184" i="6"/>
  <c r="Q184" i="6"/>
  <c r="L184" i="6"/>
  <c r="F184" i="6" a="1"/>
  <c r="F184" i="6"/>
  <c r="C184" i="6"/>
  <c r="D184" i="6" s="1" a="1"/>
  <c r="D184" i="6" s="1"/>
  <c r="B184" i="6"/>
  <c r="V183" i="6"/>
  <c r="T183" i="6"/>
  <c r="Q183" i="6"/>
  <c r="L183" i="6"/>
  <c r="F183" i="6" a="1"/>
  <c r="F183" i="6" s="1"/>
  <c r="C183" i="6"/>
  <c r="B183" i="6"/>
  <c r="D183" i="6" s="1" a="1"/>
  <c r="D183" i="6" s="1"/>
  <c r="V182" i="6"/>
  <c r="P182" i="6" a="1"/>
  <c r="P182" i="6" s="1"/>
  <c r="V181" i="6"/>
  <c r="P181" i="6" a="1"/>
  <c r="P181" i="6" s="1"/>
  <c r="P180" i="6" a="1"/>
  <c r="P180" i="6" s="1"/>
  <c r="V180" i="6" s="1"/>
  <c r="S179" i="6" a="1"/>
  <c r="S179" i="6" s="1"/>
  <c r="P179" i="6" a="1"/>
  <c r="P179" i="6" s="1"/>
  <c r="V179" i="6" s="1"/>
  <c r="P178" i="6" a="1"/>
  <c r="P178" i="6"/>
  <c r="V178" i="6" s="1"/>
  <c r="N178" i="6"/>
  <c r="M178" i="6"/>
  <c r="G178" i="6"/>
  <c r="V177" i="6"/>
  <c r="T177" i="6"/>
  <c r="V176" i="6"/>
  <c r="T176" i="6"/>
  <c r="Q176" i="6"/>
  <c r="L176" i="6"/>
  <c r="F176" i="6"/>
  <c r="B176" i="6"/>
  <c r="C176" i="6" s="1"/>
  <c r="V175" i="6"/>
  <c r="T175" i="6"/>
  <c r="T174" i="6"/>
  <c r="Q174" i="6"/>
  <c r="L174" i="6"/>
  <c r="V174" i="6" s="1"/>
  <c r="F174" i="6"/>
  <c r="C174" i="6"/>
  <c r="B174" i="6"/>
  <c r="V173" i="6"/>
  <c r="T173" i="6"/>
  <c r="T172" i="6"/>
  <c r="Q172" i="6"/>
  <c r="L172" i="6"/>
  <c r="V172" i="6" s="1"/>
  <c r="F172" i="6"/>
  <c r="D172" i="6"/>
  <c r="B172" i="6"/>
  <c r="C172" i="6" s="1"/>
  <c r="V171" i="6"/>
  <c r="T171" i="6"/>
  <c r="T170" i="6"/>
  <c r="Q170" i="6"/>
  <c r="L170" i="6"/>
  <c r="V170" i="6" s="1"/>
  <c r="F170" i="6"/>
  <c r="B170" i="6"/>
  <c r="V169" i="6"/>
  <c r="T169" i="6"/>
  <c r="T168" i="6"/>
  <c r="Q168" i="6"/>
  <c r="L168" i="6"/>
  <c r="F168" i="6"/>
  <c r="C168" i="6"/>
  <c r="B168" i="6"/>
  <c r="D168" i="6" s="1"/>
  <c r="S167" i="6" a="1"/>
  <c r="S167" i="6" s="1"/>
  <c r="V167" i="6" s="1"/>
  <c r="P167" i="6" a="1"/>
  <c r="P167" i="6"/>
  <c r="S166" i="6" a="1"/>
  <c r="S166" i="6"/>
  <c r="P166" i="6" a="1"/>
  <c r="P166" i="6" s="1"/>
  <c r="S165" i="6" a="1"/>
  <c r="S165" i="6"/>
  <c r="P165" i="6" a="1"/>
  <c r="P165" i="6" s="1"/>
  <c r="V165" i="6" s="1"/>
  <c r="P164" i="6" a="1"/>
  <c r="P164" i="6" s="1"/>
  <c r="N164" i="6"/>
  <c r="M164" i="6"/>
  <c r="G164" i="6"/>
  <c r="V163" i="6"/>
  <c r="T163" i="6"/>
  <c r="V162" i="6"/>
  <c r="T162" i="6"/>
  <c r="Q162" i="6"/>
  <c r="L162" i="6"/>
  <c r="F162" i="6"/>
  <c r="B162" i="6"/>
  <c r="V161" i="6"/>
  <c r="T161" i="6"/>
  <c r="T160" i="6"/>
  <c r="Q160" i="6"/>
  <c r="L160" i="6"/>
  <c r="F160" i="6"/>
  <c r="C160" i="6"/>
  <c r="B160" i="6"/>
  <c r="D160" i="6" s="1"/>
  <c r="V159" i="6"/>
  <c r="T159" i="6"/>
  <c r="V158" i="6"/>
  <c r="T158" i="6"/>
  <c r="Q158" i="6"/>
  <c r="L158" i="6"/>
  <c r="F158" i="6"/>
  <c r="D158" i="6"/>
  <c r="C158" i="6"/>
  <c r="B158" i="6"/>
  <c r="V157" i="6"/>
  <c r="T157" i="6"/>
  <c r="Q157" i="6"/>
  <c r="V156" i="6"/>
  <c r="P155" i="6" a="1"/>
  <c r="P155" i="6"/>
  <c r="V155" i="6" s="1"/>
  <c r="P154" i="6" a="1"/>
  <c r="P154" i="6"/>
  <c r="V154" i="6" s="1"/>
  <c r="S153" i="6" a="1"/>
  <c r="S153" i="6"/>
  <c r="V153" i="6" s="1"/>
  <c r="P153" i="6" a="1"/>
  <c r="P153" i="6"/>
  <c r="S152" i="6" a="1"/>
  <c r="S152" i="6" s="1"/>
  <c r="V152" i="6" s="1"/>
  <c r="P152" i="6" a="1"/>
  <c r="P152" i="6" s="1"/>
  <c r="P151" i="6" a="1"/>
  <c r="P151" i="6" s="1"/>
  <c r="N151" i="6"/>
  <c r="M151" i="6"/>
  <c r="G151" i="6"/>
  <c r="V150" i="6"/>
  <c r="T150" i="6"/>
  <c r="Q150" i="6"/>
  <c r="L150" i="6"/>
  <c r="F150" i="6" a="1"/>
  <c r="F150" i="6"/>
  <c r="B150" i="6"/>
  <c r="C150" i="6" s="1"/>
  <c r="D150" i="6" s="1" a="1"/>
  <c r="D150" i="6" s="1"/>
  <c r="T149" i="6"/>
  <c r="Q149" i="6"/>
  <c r="L149" i="6"/>
  <c r="V149" i="6" s="1"/>
  <c r="F149" i="6" a="1"/>
  <c r="F149" i="6"/>
  <c r="C149" i="6"/>
  <c r="B149" i="6"/>
  <c r="T148" i="6"/>
  <c r="Q148" i="6"/>
  <c r="L148" i="6"/>
  <c r="V148" i="6" s="1"/>
  <c r="F148" i="6" a="1"/>
  <c r="F148" i="6" s="1"/>
  <c r="B148" i="6"/>
  <c r="V147" i="6"/>
  <c r="T147" i="6"/>
  <c r="Q147" i="6"/>
  <c r="L147" i="6"/>
  <c r="F147" i="6" a="1"/>
  <c r="F147" i="6"/>
  <c r="D147" i="6" a="1"/>
  <c r="D147" i="6" s="1"/>
  <c r="B147" i="6"/>
  <c r="C147" i="6" s="1"/>
  <c r="T146" i="6"/>
  <c r="Q146" i="6"/>
  <c r="L146" i="6"/>
  <c r="V146" i="6" s="1"/>
  <c r="F146" i="6" a="1"/>
  <c r="F146" i="6"/>
  <c r="C146" i="6"/>
  <c r="B146" i="6"/>
  <c r="P145" i="6" a="1"/>
  <c r="P145" i="6" s="1"/>
  <c r="V145" i="6" s="1"/>
  <c r="S144" i="6" a="1"/>
  <c r="S144" i="6" s="1"/>
  <c r="V144" i="6" s="1"/>
  <c r="P144" i="6" a="1"/>
  <c r="P144" i="6"/>
  <c r="P143" i="6" a="1"/>
  <c r="P143" i="6"/>
  <c r="V143" i="6" s="1"/>
  <c r="N143" i="6"/>
  <c r="M143" i="6"/>
  <c r="L143" i="6"/>
  <c r="G143" i="6"/>
  <c r="N142" i="6"/>
  <c r="N141" i="6" s="1"/>
  <c r="G142" i="6"/>
  <c r="G141" i="6" s="1"/>
  <c r="V140" i="6"/>
  <c r="T140" i="6"/>
  <c r="V139" i="6"/>
  <c r="T139" i="6"/>
  <c r="Q139" i="6"/>
  <c r="L139" i="6"/>
  <c r="F139" i="6"/>
  <c r="B139" i="6"/>
  <c r="V138" i="6"/>
  <c r="T138" i="6"/>
  <c r="T137" i="6"/>
  <c r="Q137" i="6"/>
  <c r="L137" i="6"/>
  <c r="V137" i="6" s="1"/>
  <c r="F137" i="6"/>
  <c r="C137" i="6"/>
  <c r="B137" i="6"/>
  <c r="D137" i="6" s="1"/>
  <c r="V136" i="6"/>
  <c r="T136" i="6"/>
  <c r="V135" i="6"/>
  <c r="T135" i="6"/>
  <c r="Q135" i="6"/>
  <c r="L135" i="6"/>
  <c r="F135" i="6"/>
  <c r="D135" i="6"/>
  <c r="C135" i="6"/>
  <c r="B135" i="6"/>
  <c r="T133" i="6"/>
  <c r="Q133" i="6"/>
  <c r="L133" i="6"/>
  <c r="V133" i="6" s="1"/>
  <c r="F133" i="6"/>
  <c r="P132" i="6" a="1"/>
  <c r="P132" i="6" s="1"/>
  <c r="V132" i="6" s="1"/>
  <c r="P131" i="6" a="1"/>
  <c r="P131" i="6" s="1"/>
  <c r="V131" i="6" s="1"/>
  <c r="P130" i="6" a="1"/>
  <c r="P130" i="6" s="1"/>
  <c r="V130" i="6" s="1"/>
  <c r="P129" i="6" a="1"/>
  <c r="P129" i="6" s="1"/>
  <c r="V129" i="6" s="1"/>
  <c r="P128" i="6" a="1"/>
  <c r="P128" i="6" s="1"/>
  <c r="V128" i="6" s="1"/>
  <c r="S127" i="6"/>
  <c r="P127" i="6" a="1"/>
  <c r="P127" i="6" s="1"/>
  <c r="S126" i="6" a="1"/>
  <c r="S126" i="6"/>
  <c r="P126" i="6" a="1"/>
  <c r="P126" i="6" s="1"/>
  <c r="V126" i="6" s="1"/>
  <c r="P125" i="6" a="1"/>
  <c r="P125" i="6" s="1"/>
  <c r="N125" i="6"/>
  <c r="G125" i="6"/>
  <c r="V124" i="6"/>
  <c r="T124" i="6"/>
  <c r="T123" i="6"/>
  <c r="Q123" i="6"/>
  <c r="L123" i="6"/>
  <c r="V123" i="6" s="1"/>
  <c r="F123" i="6"/>
  <c r="C123" i="6"/>
  <c r="B123" i="6"/>
  <c r="D123" i="6" s="1"/>
  <c r="V122" i="6"/>
  <c r="T122" i="6"/>
  <c r="V121" i="6"/>
  <c r="T121" i="6"/>
  <c r="Q121" i="6"/>
  <c r="L121" i="6"/>
  <c r="F121" i="6"/>
  <c r="D121" i="6"/>
  <c r="C121" i="6"/>
  <c r="B121" i="6"/>
  <c r="V120" i="6"/>
  <c r="T120" i="6"/>
  <c r="V119" i="6"/>
  <c r="T119" i="6"/>
  <c r="Q119" i="6"/>
  <c r="L119" i="6"/>
  <c r="F119" i="6"/>
  <c r="B119" i="6"/>
  <c r="V118" i="6"/>
  <c r="T118" i="6"/>
  <c r="T117" i="6"/>
  <c r="Q117" i="6"/>
  <c r="L117" i="6"/>
  <c r="V117" i="6" s="1"/>
  <c r="F117" i="6"/>
  <c r="C117" i="6"/>
  <c r="B117" i="6"/>
  <c r="D117" i="6" s="1"/>
  <c r="V116" i="6"/>
  <c r="T116" i="6"/>
  <c r="V115" i="6"/>
  <c r="T115" i="6"/>
  <c r="Q115" i="6"/>
  <c r="L115" i="6"/>
  <c r="F115" i="6"/>
  <c r="D115" i="6"/>
  <c r="C115" i="6"/>
  <c r="B115" i="6"/>
  <c r="V114" i="6"/>
  <c r="T114" i="6"/>
  <c r="V113" i="6"/>
  <c r="T113" i="6"/>
  <c r="Q113" i="6"/>
  <c r="L113" i="6"/>
  <c r="F113" i="6"/>
  <c r="B113" i="6"/>
  <c r="P112" i="6" a="1"/>
  <c r="P112" i="6"/>
  <c r="V112" i="6" s="1"/>
  <c r="F112" i="6"/>
  <c r="P111" i="6" a="1"/>
  <c r="P111" i="6" s="1"/>
  <c r="V111" i="6" s="1"/>
  <c r="P110" i="6" a="1"/>
  <c r="P110" i="6" s="1"/>
  <c r="V110" i="6" s="1"/>
  <c r="F110" i="6"/>
  <c r="P109" i="6" a="1"/>
  <c r="P109" i="6" s="1"/>
  <c r="V109" i="6" s="1"/>
  <c r="F109" i="6"/>
  <c r="P108" i="6" a="1"/>
  <c r="P108" i="6"/>
  <c r="V108" i="6" s="1"/>
  <c r="F108" i="6"/>
  <c r="P107" i="6" a="1"/>
  <c r="P107" i="6"/>
  <c r="F107" i="6"/>
  <c r="S106" i="6" a="1"/>
  <c r="S106" i="6"/>
  <c r="V106" i="6" s="1"/>
  <c r="P106" i="6" a="1"/>
  <c r="P106" i="6"/>
  <c r="F106" i="6"/>
  <c r="P105" i="6" a="1"/>
  <c r="P105" i="6"/>
  <c r="N105" i="6"/>
  <c r="M105" i="6"/>
  <c r="G105" i="6"/>
  <c r="V104" i="6"/>
  <c r="T104" i="6"/>
  <c r="T103" i="6"/>
  <c r="Q103" i="6"/>
  <c r="L103" i="6"/>
  <c r="V103" i="6" s="1"/>
  <c r="F103" i="6"/>
  <c r="D103" i="6"/>
  <c r="B103" i="6"/>
  <c r="C103" i="6" s="1"/>
  <c r="V102" i="6"/>
  <c r="T102" i="6"/>
  <c r="T101" i="6"/>
  <c r="Q101" i="6"/>
  <c r="L101" i="6"/>
  <c r="V101" i="6" s="1"/>
  <c r="F101" i="6"/>
  <c r="B101" i="6"/>
  <c r="V100" i="6"/>
  <c r="T100" i="6"/>
  <c r="V99" i="6"/>
  <c r="T99" i="6"/>
  <c r="Q99" i="6"/>
  <c r="L99" i="6"/>
  <c r="F99" i="6"/>
  <c r="C99" i="6"/>
  <c r="B99" i="6"/>
  <c r="D99" i="6" s="1"/>
  <c r="V98" i="6"/>
  <c r="T98" i="6"/>
  <c r="V97" i="6"/>
  <c r="T97" i="6"/>
  <c r="V96" i="6"/>
  <c r="T96" i="6"/>
  <c r="V95" i="6"/>
  <c r="T95" i="6"/>
  <c r="V94" i="6"/>
  <c r="T94" i="6"/>
  <c r="V93" i="6"/>
  <c r="T93" i="6"/>
  <c r="V92" i="6"/>
  <c r="T92" i="6"/>
  <c r="V91" i="6"/>
  <c r="T91" i="6"/>
  <c r="V90" i="6"/>
  <c r="T90" i="6"/>
  <c r="V89" i="6"/>
  <c r="T89" i="6"/>
  <c r="V88" i="6"/>
  <c r="T88" i="6"/>
  <c r="V87" i="6"/>
  <c r="T87" i="6"/>
  <c r="V86" i="6"/>
  <c r="T86" i="6"/>
  <c r="V85" i="6"/>
  <c r="T85" i="6"/>
  <c r="V84" i="6"/>
  <c r="T84" i="6"/>
  <c r="V83" i="6"/>
  <c r="T83" i="6"/>
  <c r="V82" i="6"/>
  <c r="T82" i="6"/>
  <c r="V81" i="6"/>
  <c r="T81" i="6"/>
  <c r="V80" i="6"/>
  <c r="T80" i="6"/>
  <c r="V79" i="6"/>
  <c r="T79" i="6"/>
  <c r="P78" i="6" a="1"/>
  <c r="P78" i="6" s="1"/>
  <c r="V78" i="6" s="1"/>
  <c r="V77" i="6"/>
  <c r="P77" i="6" a="1"/>
  <c r="P77" i="6"/>
  <c r="P76" i="6" a="1"/>
  <c r="P76" i="6" s="1"/>
  <c r="V76" i="6" s="1"/>
  <c r="V75" i="6"/>
  <c r="P75" i="6" a="1"/>
  <c r="P75" i="6"/>
  <c r="P74" i="6" a="1"/>
  <c r="P74" i="6"/>
  <c r="S73" i="6" a="1"/>
  <c r="S73" i="6"/>
  <c r="V73" i="6" s="1"/>
  <c r="P73" i="6" a="1"/>
  <c r="P73" i="6" s="1"/>
  <c r="S72" i="6" a="1"/>
  <c r="S72" i="6"/>
  <c r="P72" i="6" a="1"/>
  <c r="P72" i="6" s="1"/>
  <c r="V72" i="6" s="1"/>
  <c r="P71" i="6" a="1"/>
  <c r="P71" i="6" s="1"/>
  <c r="V71" i="6" s="1"/>
  <c r="P70" i="6" a="1"/>
  <c r="P70" i="6"/>
  <c r="V70" i="6" s="1"/>
  <c r="P69" i="6" a="1"/>
  <c r="P69" i="6" s="1"/>
  <c r="V69" i="6" s="1"/>
  <c r="N69" i="6"/>
  <c r="M69" i="6"/>
  <c r="L69" i="6"/>
  <c r="G69" i="6"/>
  <c r="T68" i="6"/>
  <c r="Q68" i="6"/>
  <c r="N68" i="6"/>
  <c r="M68" i="6"/>
  <c r="G68" i="6"/>
  <c r="V67" i="6"/>
  <c r="V66" i="6"/>
  <c r="T66" i="6"/>
  <c r="Q66" i="6"/>
  <c r="L66" i="6"/>
  <c r="F66" i="6"/>
  <c r="B66" i="6"/>
  <c r="V65" i="6"/>
  <c r="T64" i="6"/>
  <c r="Q64" i="6"/>
  <c r="L64" i="6"/>
  <c r="V64" i="6" s="1"/>
  <c r="F64" i="6"/>
  <c r="B64" i="6"/>
  <c r="C64" i="6" s="1"/>
  <c r="V63" i="6"/>
  <c r="V62" i="6"/>
  <c r="T62" i="6"/>
  <c r="Q62" i="6"/>
  <c r="L62" i="6"/>
  <c r="F62" i="6"/>
  <c r="B62" i="6"/>
  <c r="V61" i="6"/>
  <c r="T60" i="6"/>
  <c r="Q60" i="6"/>
  <c r="L60" i="6"/>
  <c r="V60" i="6" s="1"/>
  <c r="F60" i="6"/>
  <c r="D60" i="6"/>
  <c r="B60" i="6"/>
  <c r="C60" i="6" s="1"/>
  <c r="P59" i="6" a="1"/>
  <c r="P59" i="6"/>
  <c r="V59" i="6" s="1"/>
  <c r="S58" i="6" a="1"/>
  <c r="S58" i="6"/>
  <c r="V58" i="6" s="1"/>
  <c r="P58" i="6" a="1"/>
  <c r="P58" i="6"/>
  <c r="P57" i="6" a="1"/>
  <c r="P57" i="6" s="1"/>
  <c r="V57" i="6" s="1"/>
  <c r="N57" i="6"/>
  <c r="M57" i="6"/>
  <c r="L57" i="6"/>
  <c r="G57" i="6"/>
  <c r="V56" i="6"/>
  <c r="T56" i="6"/>
  <c r="V55" i="6"/>
  <c r="T55" i="6"/>
  <c r="Q55" i="6"/>
  <c r="L55" i="6"/>
  <c r="F55" i="6"/>
  <c r="C55" i="6"/>
  <c r="B55" i="6"/>
  <c r="D55" i="6" s="1"/>
  <c r="V54" i="6"/>
  <c r="T54" i="6"/>
  <c r="V53" i="6"/>
  <c r="T53" i="6"/>
  <c r="Q53" i="6"/>
  <c r="L53" i="6"/>
  <c r="F53" i="6"/>
  <c r="D53" i="6"/>
  <c r="C53" i="6"/>
  <c r="B53" i="6"/>
  <c r="V52" i="6"/>
  <c r="T52" i="6"/>
  <c r="V51" i="6"/>
  <c r="T51" i="6"/>
  <c r="Q51" i="6"/>
  <c r="L51" i="6"/>
  <c r="F51" i="6"/>
  <c r="B51" i="6"/>
  <c r="V50" i="6"/>
  <c r="T50" i="6"/>
  <c r="T49" i="6"/>
  <c r="Q49" i="6"/>
  <c r="L49" i="6"/>
  <c r="V49" i="6" s="1"/>
  <c r="F49" i="6"/>
  <c r="C49" i="6"/>
  <c r="B49" i="6"/>
  <c r="V48" i="6"/>
  <c r="T48" i="6"/>
  <c r="V47" i="6"/>
  <c r="T47" i="6"/>
  <c r="Q47" i="6"/>
  <c r="L47" i="6"/>
  <c r="F47" i="6"/>
  <c r="C47" i="6"/>
  <c r="D47" i="6" s="1"/>
  <c r="B47" i="6"/>
  <c r="V46" i="6"/>
  <c r="T46" i="6"/>
  <c r="V45" i="6"/>
  <c r="T45" i="6"/>
  <c r="Q45" i="6"/>
  <c r="L45" i="6"/>
  <c r="F45" i="6"/>
  <c r="B45" i="6"/>
  <c r="V44" i="6"/>
  <c r="T44" i="6"/>
  <c r="V43" i="6"/>
  <c r="T43" i="6"/>
  <c r="V42" i="6"/>
  <c r="T42" i="6"/>
  <c r="V41" i="6"/>
  <c r="T41" i="6"/>
  <c r="V40" i="6"/>
  <c r="T40" i="6"/>
  <c r="V39" i="6"/>
  <c r="T39" i="6"/>
  <c r="V38" i="6"/>
  <c r="T38" i="6"/>
  <c r="V37" i="6"/>
  <c r="T37" i="6"/>
  <c r="V36" i="6"/>
  <c r="T36" i="6"/>
  <c r="V35" i="6"/>
  <c r="T35" i="6"/>
  <c r="V34" i="6"/>
  <c r="T34" i="6"/>
  <c r="V33" i="6"/>
  <c r="T33" i="6"/>
  <c r="V32" i="6"/>
  <c r="T32" i="6"/>
  <c r="V31" i="6"/>
  <c r="T31" i="6"/>
  <c r="P30" i="6" a="1"/>
  <c r="P30" i="6" s="1"/>
  <c r="V30" i="6" s="1"/>
  <c r="S29" i="6" a="1"/>
  <c r="S29" i="6" s="1"/>
  <c r="P29" i="6" a="1"/>
  <c r="P29" i="6"/>
  <c r="V28" i="6"/>
  <c r="S28" i="6" a="1"/>
  <c r="S28" i="6"/>
  <c r="P28" i="6" a="1"/>
  <c r="P28" i="6"/>
  <c r="V27" i="6"/>
  <c r="S27" i="6" a="1"/>
  <c r="S27" i="6" s="1"/>
  <c r="P27" i="6" a="1"/>
  <c r="P27" i="6" s="1"/>
  <c r="S26" i="6" a="1"/>
  <c r="S26" i="6" s="1"/>
  <c r="V26" i="6" s="1"/>
  <c r="P26" i="6" a="1"/>
  <c r="P26" i="6"/>
  <c r="S25" i="6" a="1"/>
  <c r="S25" i="6"/>
  <c r="V25" i="6" s="1"/>
  <c r="P25" i="6" a="1"/>
  <c r="P25" i="6" s="1"/>
  <c r="P24" i="6" a="1"/>
  <c r="P24" i="6"/>
  <c r="N24" i="6"/>
  <c r="M24" i="6"/>
  <c r="G24" i="6"/>
  <c r="V23" i="6"/>
  <c r="V22" i="6"/>
  <c r="T22" i="6"/>
  <c r="Q22" i="6"/>
  <c r="L22" i="6"/>
  <c r="F22" i="6"/>
  <c r="B22" i="6"/>
  <c r="V21" i="6"/>
  <c r="T20" i="6"/>
  <c r="Q20" i="6"/>
  <c r="L20" i="6"/>
  <c r="V20" i="6" s="1"/>
  <c r="F20" i="6"/>
  <c r="B20" i="6"/>
  <c r="C20" i="6" s="1"/>
  <c r="D20" i="6" s="1"/>
  <c r="V19" i="6"/>
  <c r="V18" i="6"/>
  <c r="T18" i="6"/>
  <c r="Q18" i="6"/>
  <c r="L18" i="6"/>
  <c r="F18" i="6"/>
  <c r="D18" i="6"/>
  <c r="C18" i="6"/>
  <c r="B18" i="6"/>
  <c r="V17" i="6"/>
  <c r="T16" i="6"/>
  <c r="Q16" i="6"/>
  <c r="L16" i="6"/>
  <c r="F16" i="6"/>
  <c r="B16" i="6"/>
  <c r="C16" i="6" s="1"/>
  <c r="V15" i="6"/>
  <c r="V14" i="6"/>
  <c r="T14" i="6"/>
  <c r="Q14" i="6"/>
  <c r="L14" i="6"/>
  <c r="F14" i="6"/>
  <c r="C14" i="6"/>
  <c r="B14" i="6"/>
  <c r="D14" i="6" s="1"/>
  <c r="V13" i="6"/>
  <c r="P13" i="6" a="1"/>
  <c r="P13" i="6"/>
  <c r="P12" i="6" a="1"/>
  <c r="P12" i="6" s="1"/>
  <c r="V12" i="6" s="1"/>
  <c r="S11" i="6" a="1"/>
  <c r="S11" i="6"/>
  <c r="P11" i="6" a="1"/>
  <c r="P11" i="6"/>
  <c r="N11" i="6"/>
  <c r="M11" i="6"/>
  <c r="G11" i="6"/>
  <c r="N10" i="6"/>
  <c r="N9" i="6" s="1"/>
  <c r="N8" i="6" s="1"/>
  <c r="N7" i="6" s="1"/>
  <c r="M10" i="6"/>
  <c r="M9" i="6" s="1"/>
  <c r="S7" i="6"/>
  <c r="R7" i="6"/>
  <c r="P7" i="6"/>
  <c r="O7" i="6"/>
  <c r="K7" i="6"/>
  <c r="J7" i="6"/>
  <c r="I7" i="6"/>
  <c r="H7" i="6"/>
  <c r="V6" i="6"/>
  <c r="U6" i="6"/>
  <c r="V224" i="4"/>
  <c r="Q224" i="4"/>
  <c r="L224" i="4"/>
  <c r="F224" i="4" a="1"/>
  <c r="F224" i="4" s="1"/>
  <c r="V223" i="4"/>
  <c r="Q223" i="4"/>
  <c r="L223" i="4"/>
  <c r="F223" i="4" a="1"/>
  <c r="F223" i="4" s="1"/>
  <c r="Q222" i="4"/>
  <c r="L222" i="4"/>
  <c r="V222" i="4" s="1"/>
  <c r="F222" i="4" a="1"/>
  <c r="F222" i="4" s="1"/>
  <c r="V221" i="4"/>
  <c r="Q221" i="4"/>
  <c r="L221" i="4"/>
  <c r="F221" i="4" a="1"/>
  <c r="F221" i="4"/>
  <c r="V220" i="4"/>
  <c r="Q220" i="4"/>
  <c r="L220" i="4"/>
  <c r="F220" i="4" a="1"/>
  <c r="F220" i="4"/>
  <c r="N219" i="4"/>
  <c r="M219" i="4"/>
  <c r="G219" i="4"/>
  <c r="V218" i="4"/>
  <c r="V217" i="4"/>
  <c r="V216" i="4"/>
  <c r="N216" i="4"/>
  <c r="M216" i="4"/>
  <c r="L216" i="4"/>
  <c r="G216" i="4"/>
  <c r="V215" i="4"/>
  <c r="T215" i="4"/>
  <c r="Q215" i="4"/>
  <c r="L215" i="4"/>
  <c r="F215" i="4" a="1"/>
  <c r="F215" i="4"/>
  <c r="C215" i="4"/>
  <c r="D215" i="4" s="1" a="1"/>
  <c r="D215" i="4" s="1"/>
  <c r="B215" i="4"/>
  <c r="T214" i="4"/>
  <c r="Q214" i="4"/>
  <c r="L214" i="4"/>
  <c r="L211" i="4" s="1"/>
  <c r="L194" i="4" s="1"/>
  <c r="V194" i="4" s="1"/>
  <c r="F214" i="4" a="1"/>
  <c r="F214" i="4" s="1"/>
  <c r="B214" i="4"/>
  <c r="V213" i="4"/>
  <c r="T213" i="4"/>
  <c r="Q213" i="4"/>
  <c r="L213" i="4"/>
  <c r="F213" i="4" a="1"/>
  <c r="F213" i="4"/>
  <c r="D213" i="4" a="1"/>
  <c r="D213" i="4" s="1"/>
  <c r="C213" i="4"/>
  <c r="B213" i="4"/>
  <c r="V212" i="4"/>
  <c r="T212" i="4"/>
  <c r="Q212" i="4"/>
  <c r="L212" i="4"/>
  <c r="F212" i="4" a="1"/>
  <c r="F212" i="4" s="1"/>
  <c r="C212" i="4"/>
  <c r="D212" i="4" s="1" a="1"/>
  <c r="D212" i="4" s="1"/>
  <c r="B212" i="4"/>
  <c r="S211" i="4" a="1"/>
  <c r="S211" i="4" s="1"/>
  <c r="V211" i="4" s="1"/>
  <c r="P211" i="4" a="1"/>
  <c r="P211" i="4"/>
  <c r="N211" i="4"/>
  <c r="M211" i="4"/>
  <c r="G211" i="4"/>
  <c r="V210" i="4"/>
  <c r="T210" i="4"/>
  <c r="L210" i="4"/>
  <c r="F210" i="4" a="1"/>
  <c r="F210" i="4" s="1"/>
  <c r="C210" i="4"/>
  <c r="D210" i="4" s="1" a="1"/>
  <c r="D210" i="4" s="1"/>
  <c r="B210" i="4"/>
  <c r="V209" i="4"/>
  <c r="T209" i="4"/>
  <c r="L209" i="4"/>
  <c r="F209" i="4" a="1"/>
  <c r="F209" i="4"/>
  <c r="C209" i="4"/>
  <c r="B209" i="4"/>
  <c r="V208" i="4"/>
  <c r="T208" i="4"/>
  <c r="L208" i="4"/>
  <c r="F208" i="4" a="1"/>
  <c r="F208" i="4" s="1"/>
  <c r="D208" i="4" a="1"/>
  <c r="D208" i="4" s="1"/>
  <c r="C208" i="4"/>
  <c r="B208" i="4"/>
  <c r="V207" i="4"/>
  <c r="T207" i="4"/>
  <c r="L207" i="4"/>
  <c r="F207" i="4" a="1"/>
  <c r="F207" i="4"/>
  <c r="C207" i="4"/>
  <c r="B207" i="4"/>
  <c r="V206" i="4"/>
  <c r="T206" i="4"/>
  <c r="L206" i="4"/>
  <c r="F206" i="4" a="1"/>
  <c r="F206" i="4"/>
  <c r="D206" i="4" a="1"/>
  <c r="D206" i="4" s="1"/>
  <c r="C206" i="4"/>
  <c r="B206" i="4"/>
  <c r="S205" i="4" a="1"/>
  <c r="S205" i="4" s="1"/>
  <c r="P205" i="4" a="1"/>
  <c r="P205" i="4" s="1"/>
  <c r="N205" i="4"/>
  <c r="M205" i="4"/>
  <c r="L205" i="4"/>
  <c r="G205" i="4"/>
  <c r="T204" i="4"/>
  <c r="Q204" i="4"/>
  <c r="L204" i="4"/>
  <c r="V204" i="4" s="1"/>
  <c r="F204" i="4" a="1"/>
  <c r="F204" i="4" s="1"/>
  <c r="D204" i="4" a="1"/>
  <c r="D204" i="4" s="1"/>
  <c r="B204" i="4"/>
  <c r="C204" i="4" s="1"/>
  <c r="V203" i="4"/>
  <c r="T203" i="4"/>
  <c r="Q203" i="4"/>
  <c r="L203" i="4"/>
  <c r="F203" i="4" a="1"/>
  <c r="F203" i="4"/>
  <c r="C203" i="4"/>
  <c r="D203" i="4" s="1" a="1"/>
  <c r="D203" i="4" s="1"/>
  <c r="B203" i="4"/>
  <c r="T202" i="4"/>
  <c r="Q202" i="4"/>
  <c r="L202" i="4"/>
  <c r="V202" i="4" s="1"/>
  <c r="F202" i="4" a="1"/>
  <c r="F202" i="4" s="1"/>
  <c r="B202" i="4"/>
  <c r="V201" i="4"/>
  <c r="T201" i="4"/>
  <c r="Q201" i="4"/>
  <c r="L201" i="4"/>
  <c r="F201" i="4" a="1"/>
  <c r="F201" i="4"/>
  <c r="B201" i="4"/>
  <c r="C201" i="4" s="1"/>
  <c r="T200" i="4"/>
  <c r="Q200" i="4"/>
  <c r="L200" i="4"/>
  <c r="V200" i="4" s="1"/>
  <c r="F200" i="4" a="1"/>
  <c r="F200" i="4"/>
  <c r="B200" i="4"/>
  <c r="V199" i="4"/>
  <c r="T199" i="4"/>
  <c r="Q199" i="4"/>
  <c r="L199" i="4"/>
  <c r="F199" i="4" a="1"/>
  <c r="F199" i="4"/>
  <c r="D199" i="4" a="1"/>
  <c r="D199" i="4" s="1"/>
  <c r="C199" i="4"/>
  <c r="B199" i="4"/>
  <c r="T198" i="4"/>
  <c r="Q198" i="4"/>
  <c r="L198" i="4"/>
  <c r="V198" i="4" s="1"/>
  <c r="F198" i="4" a="1"/>
  <c r="F198" i="4" s="1"/>
  <c r="C198" i="4"/>
  <c r="B198" i="4"/>
  <c r="D198" i="4" s="1" a="1"/>
  <c r="D198" i="4" s="1"/>
  <c r="V197" i="4"/>
  <c r="P197" i="4" a="1"/>
  <c r="P197" i="4"/>
  <c r="S196" i="4" a="1"/>
  <c r="S196" i="4" s="1"/>
  <c r="V196" i="4" s="1"/>
  <c r="P196" i="4" a="1"/>
  <c r="P196" i="4" s="1"/>
  <c r="N195" i="4"/>
  <c r="N194" i="4" s="1"/>
  <c r="M195" i="4"/>
  <c r="M194" i="4" s="1"/>
  <c r="L195" i="4"/>
  <c r="V195" i="4" s="1"/>
  <c r="G195" i="4"/>
  <c r="G194" i="4"/>
  <c r="V193" i="4"/>
  <c r="T193" i="4"/>
  <c r="Q193" i="4"/>
  <c r="L193" i="4"/>
  <c r="F193" i="4" a="1"/>
  <c r="F193" i="4" s="1"/>
  <c r="B193" i="4"/>
  <c r="C193" i="4" s="1"/>
  <c r="D193" i="4" s="1" a="1"/>
  <c r="D193" i="4" s="1"/>
  <c r="V192" i="4"/>
  <c r="T192" i="4"/>
  <c r="Q192" i="4"/>
  <c r="L192" i="4"/>
  <c r="F192" i="4" a="1"/>
  <c r="F192" i="4"/>
  <c r="D192" i="4" a="1"/>
  <c r="D192" i="4" s="1"/>
  <c r="C192" i="4"/>
  <c r="B192" i="4"/>
  <c r="T191" i="4"/>
  <c r="Q191" i="4"/>
  <c r="L191" i="4"/>
  <c r="V191" i="4" s="1"/>
  <c r="F191" i="4" a="1"/>
  <c r="F191" i="4" s="1"/>
  <c r="C191" i="4"/>
  <c r="B191" i="4"/>
  <c r="D191" i="4" s="1" a="1"/>
  <c r="D191" i="4" s="1"/>
  <c r="V190" i="4"/>
  <c r="T190" i="4"/>
  <c r="Q190" i="4"/>
  <c r="L190" i="4"/>
  <c r="F190" i="4" a="1"/>
  <c r="F190" i="4" s="1"/>
  <c r="B190" i="4"/>
  <c r="C190" i="4" s="1"/>
  <c r="D190" i="4" s="1" a="1"/>
  <c r="D190" i="4" s="1"/>
  <c r="V189" i="4"/>
  <c r="T189" i="4"/>
  <c r="Q189" i="4"/>
  <c r="L189" i="4"/>
  <c r="F189" i="4" a="1"/>
  <c r="F189" i="4"/>
  <c r="D189" i="4" a="1"/>
  <c r="D189" i="4" s="1"/>
  <c r="C189" i="4"/>
  <c r="B189" i="4"/>
  <c r="T188" i="4"/>
  <c r="Q188" i="4"/>
  <c r="L188" i="4"/>
  <c r="V188" i="4" s="1"/>
  <c r="F188" i="4" a="1"/>
  <c r="F188" i="4" s="1"/>
  <c r="C188" i="4"/>
  <c r="B188" i="4"/>
  <c r="D188" i="4" s="1" a="1"/>
  <c r="D188" i="4" s="1"/>
  <c r="V187" i="4"/>
  <c r="T187" i="4"/>
  <c r="Q187" i="4"/>
  <c r="L187" i="4"/>
  <c r="L179" i="4" s="1"/>
  <c r="F187" i="4" a="1"/>
  <c r="F187" i="4" s="1"/>
  <c r="B187" i="4"/>
  <c r="C187" i="4" s="1"/>
  <c r="D187" i="4" s="1" a="1"/>
  <c r="D187" i="4" s="1"/>
  <c r="P186" i="4" a="1"/>
  <c r="P186" i="4" s="1"/>
  <c r="V186" i="4" s="1"/>
  <c r="P185" i="4" a="1"/>
  <c r="P185" i="4"/>
  <c r="V185" i="4" s="1"/>
  <c r="P184" i="4" a="1"/>
  <c r="P184" i="4" s="1"/>
  <c r="V184" i="4" s="1"/>
  <c r="P183" i="4" a="1"/>
  <c r="P183" i="4"/>
  <c r="V183" i="4" s="1"/>
  <c r="P182" i="4" a="1"/>
  <c r="P182" i="4" s="1"/>
  <c r="V182" i="4" s="1"/>
  <c r="P181" i="4" a="1"/>
  <c r="P181" i="4"/>
  <c r="V181" i="4" s="1"/>
  <c r="S180" i="4" a="1"/>
  <c r="S180" i="4" s="1"/>
  <c r="P180" i="4" a="1"/>
  <c r="P180" i="4"/>
  <c r="P179" i="4" a="1"/>
  <c r="P179" i="4" s="1"/>
  <c r="N179" i="4"/>
  <c r="M179" i="4"/>
  <c r="G179" i="4"/>
  <c r="V178" i="4"/>
  <c r="T178" i="4"/>
  <c r="Q178" i="4"/>
  <c r="L178" i="4"/>
  <c r="F178" i="4" a="1"/>
  <c r="F178" i="4"/>
  <c r="D178" i="4" a="1"/>
  <c r="D178" i="4" s="1"/>
  <c r="C178" i="4"/>
  <c r="B178" i="4"/>
  <c r="T177" i="4"/>
  <c r="Q177" i="4"/>
  <c r="L177" i="4"/>
  <c r="V177" i="4" s="1"/>
  <c r="F177" i="4" a="1"/>
  <c r="F177" i="4" s="1"/>
  <c r="C177" i="4"/>
  <c r="B177" i="4"/>
  <c r="D177" i="4" s="1" a="1"/>
  <c r="D177" i="4" s="1"/>
  <c r="V176" i="4"/>
  <c r="T176" i="4"/>
  <c r="Q176" i="4"/>
  <c r="L176" i="4"/>
  <c r="F176" i="4" a="1"/>
  <c r="F176" i="4" s="1"/>
  <c r="B176" i="4"/>
  <c r="C176" i="4" s="1"/>
  <c r="D176" i="4" s="1" a="1"/>
  <c r="D176" i="4" s="1"/>
  <c r="V175" i="4"/>
  <c r="T175" i="4"/>
  <c r="Q175" i="4"/>
  <c r="L175" i="4"/>
  <c r="F175" i="4" a="1"/>
  <c r="F175" i="4"/>
  <c r="D175" i="4" a="1"/>
  <c r="D175" i="4" s="1"/>
  <c r="C175" i="4"/>
  <c r="B175" i="4"/>
  <c r="T174" i="4"/>
  <c r="Q174" i="4"/>
  <c r="L174" i="4"/>
  <c r="V174" i="4" s="1"/>
  <c r="F174" i="4" a="1"/>
  <c r="F174" i="4" s="1"/>
  <c r="C174" i="4"/>
  <c r="B174" i="4"/>
  <c r="D174" i="4" s="1" a="1"/>
  <c r="D174" i="4" s="1"/>
  <c r="V173" i="4"/>
  <c r="T173" i="4"/>
  <c r="Q173" i="4"/>
  <c r="L173" i="4"/>
  <c r="F173" i="4" a="1"/>
  <c r="F173" i="4" s="1"/>
  <c r="B173" i="4"/>
  <c r="C173" i="4" s="1"/>
  <c r="D173" i="4" s="1" a="1"/>
  <c r="D173" i="4" s="1"/>
  <c r="V172" i="4"/>
  <c r="T172" i="4"/>
  <c r="Q172" i="4"/>
  <c r="L172" i="4"/>
  <c r="F172" i="4" a="1"/>
  <c r="F172" i="4"/>
  <c r="D172" i="4" a="1"/>
  <c r="D172" i="4" s="1"/>
  <c r="C172" i="4"/>
  <c r="B172" i="4"/>
  <c r="T171" i="4"/>
  <c r="Q171" i="4"/>
  <c r="L171" i="4"/>
  <c r="V171" i="4" s="1"/>
  <c r="F171" i="4" a="1"/>
  <c r="F171" i="4" s="1"/>
  <c r="C171" i="4"/>
  <c r="B171" i="4"/>
  <c r="D171" i="4" s="1" a="1"/>
  <c r="D171" i="4" s="1"/>
  <c r="V170" i="4"/>
  <c r="T170" i="4"/>
  <c r="Q170" i="4"/>
  <c r="L170" i="4"/>
  <c r="F170" i="4" a="1"/>
  <c r="F170" i="4" s="1"/>
  <c r="B170" i="4"/>
  <c r="C170" i="4" s="1"/>
  <c r="D170" i="4" s="1" a="1"/>
  <c r="D170" i="4" s="1"/>
  <c r="V169" i="4"/>
  <c r="P169" i="4" a="1"/>
  <c r="P169" i="4"/>
  <c r="P168" i="4" a="1"/>
  <c r="P168" i="4"/>
  <c r="V168" i="4" s="1"/>
  <c r="V167" i="4"/>
  <c r="P167" i="4" a="1"/>
  <c r="P167" i="4"/>
  <c r="P166" i="4" a="1"/>
  <c r="P166" i="4"/>
  <c r="V166" i="4" s="1"/>
  <c r="V165" i="4"/>
  <c r="P165" i="4" a="1"/>
  <c r="P165" i="4"/>
  <c r="P164" i="4" a="1"/>
  <c r="P164" i="4" s="1"/>
  <c r="S163" i="4" a="1"/>
  <c r="S163" i="4"/>
  <c r="P163" i="4" a="1"/>
  <c r="P163" i="4"/>
  <c r="V163" i="4" s="1"/>
  <c r="P162" i="4" a="1"/>
  <c r="P162" i="4" s="1"/>
  <c r="V162" i="4" s="1"/>
  <c r="N162" i="4"/>
  <c r="M162" i="4"/>
  <c r="L162" i="4"/>
  <c r="G162" i="4"/>
  <c r="V161" i="4"/>
  <c r="T161" i="4"/>
  <c r="Q161" i="4"/>
  <c r="L161" i="4"/>
  <c r="F161" i="4" a="1"/>
  <c r="F161" i="4" s="1"/>
  <c r="B161" i="4"/>
  <c r="C161" i="4" s="1"/>
  <c r="D161" i="4" s="1" a="1"/>
  <c r="D161" i="4" s="1"/>
  <c r="V160" i="4"/>
  <c r="T160" i="4"/>
  <c r="Q160" i="4"/>
  <c r="L160" i="4"/>
  <c r="F160" i="4" a="1"/>
  <c r="F160" i="4"/>
  <c r="D160" i="4" a="1"/>
  <c r="D160" i="4" s="1"/>
  <c r="C160" i="4"/>
  <c r="B160" i="4"/>
  <c r="T159" i="4"/>
  <c r="Q159" i="4"/>
  <c r="L159" i="4"/>
  <c r="V159" i="4" s="1"/>
  <c r="F159" i="4" a="1"/>
  <c r="F159" i="4" s="1"/>
  <c r="C159" i="4"/>
  <c r="B159" i="4"/>
  <c r="D159" i="4" s="1" a="1"/>
  <c r="D159" i="4" s="1"/>
  <c r="V158" i="4"/>
  <c r="T158" i="4"/>
  <c r="Q158" i="4"/>
  <c r="L158" i="4"/>
  <c r="F158" i="4" a="1"/>
  <c r="F158" i="4" s="1"/>
  <c r="B158" i="4"/>
  <c r="C158" i="4" s="1"/>
  <c r="D158" i="4" s="1" a="1"/>
  <c r="D158" i="4" s="1"/>
  <c r="V157" i="4"/>
  <c r="T157" i="4"/>
  <c r="Q157" i="4"/>
  <c r="L157" i="4"/>
  <c r="F157" i="4" a="1"/>
  <c r="F157" i="4"/>
  <c r="D157" i="4" a="1"/>
  <c r="D157" i="4" s="1"/>
  <c r="C157" i="4"/>
  <c r="B157" i="4"/>
  <c r="T156" i="4"/>
  <c r="Q156" i="4"/>
  <c r="L156" i="4"/>
  <c r="V156" i="4" s="1"/>
  <c r="F156" i="4" a="1"/>
  <c r="F156" i="4" s="1"/>
  <c r="C156" i="4"/>
  <c r="B156" i="4"/>
  <c r="D156" i="4" s="1" a="1"/>
  <c r="D156" i="4" s="1"/>
  <c r="V155" i="4"/>
  <c r="T155" i="4"/>
  <c r="Q155" i="4"/>
  <c r="L155" i="4"/>
  <c r="F155" i="4" a="1"/>
  <c r="F155" i="4" s="1"/>
  <c r="B155" i="4"/>
  <c r="C155" i="4" s="1"/>
  <c r="D155" i="4" s="1" a="1"/>
  <c r="D155" i="4" s="1"/>
  <c r="V154" i="4"/>
  <c r="T154" i="4"/>
  <c r="Q154" i="4"/>
  <c r="L154" i="4"/>
  <c r="F154" i="4" a="1"/>
  <c r="F154" i="4"/>
  <c r="D154" i="4" a="1"/>
  <c r="D154" i="4" s="1"/>
  <c r="C154" i="4"/>
  <c r="B154" i="4"/>
  <c r="T153" i="4"/>
  <c r="Q153" i="4"/>
  <c r="L153" i="4"/>
  <c r="L148" i="4" s="1"/>
  <c r="F153" i="4" a="1"/>
  <c r="F153" i="4" s="1"/>
  <c r="C153" i="4"/>
  <c r="B153" i="4"/>
  <c r="D153" i="4" s="1" a="1"/>
  <c r="D153" i="4" s="1"/>
  <c r="V152" i="4"/>
  <c r="P152" i="4" a="1"/>
  <c r="P152" i="4"/>
  <c r="P151" i="4" a="1"/>
  <c r="P151" i="4" s="1"/>
  <c r="V151" i="4" s="1"/>
  <c r="V150" i="4"/>
  <c r="P150" i="4" a="1"/>
  <c r="P150" i="4"/>
  <c r="S149" i="4" a="1"/>
  <c r="S149" i="4" s="1"/>
  <c r="P149" i="4" a="1"/>
  <c r="P149" i="4" s="1"/>
  <c r="P148" i="4" a="1"/>
  <c r="P148" i="4"/>
  <c r="N148" i="4"/>
  <c r="M148" i="4"/>
  <c r="G148" i="4"/>
  <c r="V147" i="4"/>
  <c r="T147" i="4"/>
  <c r="V146" i="4"/>
  <c r="T146" i="4"/>
  <c r="Q146" i="4"/>
  <c r="L146" i="4"/>
  <c r="F146" i="4"/>
  <c r="D146" i="4"/>
  <c r="B146" i="4"/>
  <c r="C146" i="4" s="1"/>
  <c r="V145" i="4"/>
  <c r="T145" i="4"/>
  <c r="T144" i="4"/>
  <c r="Q144" i="4"/>
  <c r="L144" i="4"/>
  <c r="V144" i="4" s="1"/>
  <c r="F144" i="4"/>
  <c r="B144" i="4"/>
  <c r="V143" i="4"/>
  <c r="T143" i="4"/>
  <c r="T142" i="4"/>
  <c r="Q142" i="4"/>
  <c r="L142" i="4"/>
  <c r="V142" i="4" s="1"/>
  <c r="F142" i="4"/>
  <c r="B142" i="4"/>
  <c r="C142" i="4" s="1"/>
  <c r="D142" i="4" s="1"/>
  <c r="V141" i="4"/>
  <c r="T141" i="4"/>
  <c r="V140" i="4"/>
  <c r="T140" i="4"/>
  <c r="Q140" i="4"/>
  <c r="L140" i="4"/>
  <c r="F140" i="4"/>
  <c r="D140" i="4"/>
  <c r="B140" i="4"/>
  <c r="C140" i="4" s="1"/>
  <c r="V139" i="4"/>
  <c r="T139" i="4"/>
  <c r="T138" i="4"/>
  <c r="Q138" i="4"/>
  <c r="L138" i="4"/>
  <c r="L134" i="4" s="1"/>
  <c r="F138" i="4"/>
  <c r="B138" i="4"/>
  <c r="P137" i="4" a="1"/>
  <c r="P137" i="4"/>
  <c r="P136" i="4" a="1"/>
  <c r="P136" i="4"/>
  <c r="S135" i="4" a="1"/>
  <c r="S135" i="4" s="1"/>
  <c r="P135" i="4" a="1"/>
  <c r="P135" i="4" s="1"/>
  <c r="P134" i="4" a="1"/>
  <c r="P134" i="4"/>
  <c r="N134" i="4"/>
  <c r="M134" i="4"/>
  <c r="G134" i="4"/>
  <c r="V133" i="4"/>
  <c r="T133" i="4"/>
  <c r="V132" i="4"/>
  <c r="T132" i="4"/>
  <c r="Q132" i="4"/>
  <c r="L132" i="4"/>
  <c r="F132" i="4"/>
  <c r="D132" i="4"/>
  <c r="B132" i="4"/>
  <c r="C132" i="4" s="1"/>
  <c r="V131" i="4"/>
  <c r="T131" i="4"/>
  <c r="T130" i="4"/>
  <c r="Q130" i="4"/>
  <c r="L130" i="4"/>
  <c r="V130" i="4" s="1"/>
  <c r="F130" i="4"/>
  <c r="B130" i="4"/>
  <c r="V129" i="4"/>
  <c r="T129" i="4"/>
  <c r="T128" i="4"/>
  <c r="Q128" i="4"/>
  <c r="L128" i="4"/>
  <c r="V128" i="4" s="1"/>
  <c r="F128" i="4"/>
  <c r="B128" i="4"/>
  <c r="C128" i="4" s="1"/>
  <c r="D128" i="4" s="1"/>
  <c r="V127" i="4"/>
  <c r="T127" i="4"/>
  <c r="V126" i="4"/>
  <c r="T126" i="4"/>
  <c r="Q126" i="4"/>
  <c r="L126" i="4"/>
  <c r="F126" i="4"/>
  <c r="D126" i="4"/>
  <c r="B126" i="4"/>
  <c r="C126" i="4" s="1"/>
  <c r="V125" i="4"/>
  <c r="T125" i="4"/>
  <c r="T124" i="4"/>
  <c r="Q124" i="4"/>
  <c r="L124" i="4"/>
  <c r="V124" i="4" s="1"/>
  <c r="F124" i="4"/>
  <c r="B124" i="4"/>
  <c r="V123" i="4"/>
  <c r="T123" i="4"/>
  <c r="T122" i="4"/>
  <c r="Q122" i="4"/>
  <c r="L122" i="4"/>
  <c r="V122" i="4" s="1"/>
  <c r="F122" i="4"/>
  <c r="B122" i="4"/>
  <c r="C122" i="4" s="1"/>
  <c r="D122" i="4" s="1"/>
  <c r="P121" i="4" a="1"/>
  <c r="P121" i="4" s="1"/>
  <c r="V121" i="4" s="1"/>
  <c r="V120" i="4"/>
  <c r="P120" i="4" a="1"/>
  <c r="P120" i="4"/>
  <c r="S119" i="4" a="1"/>
  <c r="S119" i="4" s="1"/>
  <c r="P119" i="4" a="1"/>
  <c r="P119" i="4" s="1"/>
  <c r="S118" i="4" a="1"/>
  <c r="S118" i="4"/>
  <c r="V118" i="4" s="1"/>
  <c r="P118" i="4" a="1"/>
  <c r="P118" i="4"/>
  <c r="P117" i="4" a="1"/>
  <c r="P117" i="4"/>
  <c r="N117" i="4"/>
  <c r="M117" i="4"/>
  <c r="G117" i="4"/>
  <c r="T116" i="4"/>
  <c r="Q116" i="4"/>
  <c r="L116" i="4"/>
  <c r="V116" i="4" s="1"/>
  <c r="F116" i="4" a="1"/>
  <c r="F116" i="4" s="1"/>
  <c r="C116" i="4"/>
  <c r="B116" i="4"/>
  <c r="V115" i="4"/>
  <c r="T115" i="4"/>
  <c r="Q115" i="4"/>
  <c r="L115" i="4"/>
  <c r="F115" i="4" a="1"/>
  <c r="F115" i="4" s="1"/>
  <c r="B115" i="4"/>
  <c r="C115" i="4" s="1"/>
  <c r="D115" i="4" s="1" a="1"/>
  <c r="D115" i="4" s="1"/>
  <c r="V114" i="4"/>
  <c r="T114" i="4"/>
  <c r="Q114" i="4"/>
  <c r="L114" i="4"/>
  <c r="F114" i="4" a="1"/>
  <c r="F114" i="4"/>
  <c r="D114" i="4" a="1"/>
  <c r="D114" i="4" s="1"/>
  <c r="C114" i="4"/>
  <c r="B114" i="4"/>
  <c r="T113" i="4"/>
  <c r="Q113" i="4"/>
  <c r="L113" i="4"/>
  <c r="V113" i="4" s="1"/>
  <c r="F113" i="4" a="1"/>
  <c r="F113" i="4" s="1"/>
  <c r="C113" i="4"/>
  <c r="B113" i="4"/>
  <c r="D113" i="4" s="1" a="1"/>
  <c r="D113" i="4" s="1"/>
  <c r="V112" i="4"/>
  <c r="T112" i="4"/>
  <c r="Q112" i="4"/>
  <c r="L112" i="4"/>
  <c r="F112" i="4" a="1"/>
  <c r="F112" i="4" s="1"/>
  <c r="D112" i="4" a="1"/>
  <c r="D112" i="4" s="1"/>
  <c r="B112" i="4"/>
  <c r="C112" i="4" s="1"/>
  <c r="P111" i="4" a="1"/>
  <c r="P111" i="4"/>
  <c r="V111" i="4" s="1"/>
  <c r="S110" i="4" a="1"/>
  <c r="S110" i="4"/>
  <c r="V110" i="4" s="1"/>
  <c r="P110" i="4" a="1"/>
  <c r="P110" i="4" s="1"/>
  <c r="P109" i="4" a="1"/>
  <c r="P109" i="4"/>
  <c r="N109" i="4"/>
  <c r="N108" i="4" s="1"/>
  <c r="N107" i="4" s="1"/>
  <c r="M109" i="4"/>
  <c r="M108" i="4" s="1"/>
  <c r="M107" i="4" s="1"/>
  <c r="L109" i="4"/>
  <c r="G109" i="4"/>
  <c r="G108" i="4" s="1"/>
  <c r="G107" i="4"/>
  <c r="V106" i="4"/>
  <c r="T106" i="4"/>
  <c r="T105" i="4"/>
  <c r="Q105" i="4"/>
  <c r="L105" i="4"/>
  <c r="F105" i="4"/>
  <c r="D105" i="4"/>
  <c r="B105" i="4"/>
  <c r="C105" i="4" s="1"/>
  <c r="V104" i="4"/>
  <c r="T104" i="4"/>
  <c r="V103" i="4"/>
  <c r="T103" i="4"/>
  <c r="Q103" i="4"/>
  <c r="L103" i="4"/>
  <c r="F103" i="4"/>
  <c r="B103" i="4"/>
  <c r="C103" i="4" s="1"/>
  <c r="V102" i="4"/>
  <c r="T102" i="4"/>
  <c r="T101" i="4"/>
  <c r="Q101" i="4"/>
  <c r="L101" i="4"/>
  <c r="V101" i="4" s="1"/>
  <c r="F101" i="4"/>
  <c r="B101" i="4"/>
  <c r="V100" i="4"/>
  <c r="T100" i="4"/>
  <c r="T99" i="4"/>
  <c r="Q99" i="4"/>
  <c r="L99" i="4"/>
  <c r="V99" i="4" s="1"/>
  <c r="F99" i="4"/>
  <c r="D99" i="4"/>
  <c r="B99" i="4"/>
  <c r="C99" i="4" s="1"/>
  <c r="P98" i="4" a="1"/>
  <c r="P98" i="4" s="1"/>
  <c r="V98" i="4" s="1"/>
  <c r="V97" i="4"/>
  <c r="P97" i="4" a="1"/>
  <c r="P97" i="4"/>
  <c r="P96" i="4" a="1"/>
  <c r="P96" i="4" s="1"/>
  <c r="V96" i="4" s="1"/>
  <c r="V95" i="4"/>
  <c r="P95" i="4" a="1"/>
  <c r="P95" i="4"/>
  <c r="P94" i="4" a="1"/>
  <c r="P94" i="4" s="1"/>
  <c r="V94" i="4" s="1"/>
  <c r="P93" i="4" a="1"/>
  <c r="P93" i="4" s="1"/>
  <c r="S92" i="4" a="1"/>
  <c r="S92" i="4"/>
  <c r="S93" i="4" s="1"/>
  <c r="V93" i="4" s="1"/>
  <c r="P92" i="4" a="1"/>
  <c r="P92" i="4"/>
  <c r="P91" i="4" a="1"/>
  <c r="P91" i="4" s="1"/>
  <c r="N91" i="4"/>
  <c r="M91" i="4"/>
  <c r="G91" i="4"/>
  <c r="V90" i="4"/>
  <c r="T90" i="4"/>
  <c r="V89" i="4"/>
  <c r="T89" i="4"/>
  <c r="Q89" i="4"/>
  <c r="L89" i="4"/>
  <c r="F89" i="4"/>
  <c r="C89" i="4"/>
  <c r="D89" i="4" s="1"/>
  <c r="B89" i="4"/>
  <c r="V88" i="4"/>
  <c r="T88" i="4"/>
  <c r="V87" i="4"/>
  <c r="T87" i="4"/>
  <c r="Q87" i="4"/>
  <c r="L87" i="4"/>
  <c r="F87" i="4"/>
  <c r="C87" i="4"/>
  <c r="B87" i="4"/>
  <c r="D87" i="4" s="1"/>
  <c r="V86" i="4"/>
  <c r="T86" i="4"/>
  <c r="T85" i="4"/>
  <c r="Q85" i="4"/>
  <c r="L85" i="4"/>
  <c r="V85" i="4" s="1"/>
  <c r="F85" i="4"/>
  <c r="B85" i="4"/>
  <c r="V84" i="4"/>
  <c r="T84" i="4"/>
  <c r="V83" i="4"/>
  <c r="T83" i="4"/>
  <c r="Q83" i="4"/>
  <c r="L83" i="4"/>
  <c r="F83" i="4"/>
  <c r="C83" i="4"/>
  <c r="D83" i="4" s="1"/>
  <c r="B83" i="4"/>
  <c r="V82" i="4"/>
  <c r="T82" i="4"/>
  <c r="V81" i="4"/>
  <c r="T81" i="4"/>
  <c r="Q81" i="4"/>
  <c r="L81" i="4"/>
  <c r="F81" i="4"/>
  <c r="C81" i="4"/>
  <c r="B81" i="4"/>
  <c r="D81" i="4" s="1"/>
  <c r="V80" i="4"/>
  <c r="T80" i="4"/>
  <c r="T79" i="4"/>
  <c r="Q79" i="4"/>
  <c r="L79" i="4"/>
  <c r="V79" i="4" s="1"/>
  <c r="F79" i="4"/>
  <c r="B79" i="4"/>
  <c r="V78" i="4"/>
  <c r="P78" i="4" a="1"/>
  <c r="P78" i="4"/>
  <c r="F78" i="4"/>
  <c r="P77" i="4" a="1"/>
  <c r="P77" i="4"/>
  <c r="V77" i="4" s="1"/>
  <c r="P76" i="4" a="1"/>
  <c r="P76" i="4" s="1"/>
  <c r="V76" i="4" s="1"/>
  <c r="F76" i="4"/>
  <c r="P75" i="4" a="1"/>
  <c r="P75" i="4" s="1"/>
  <c r="V75" i="4" s="1"/>
  <c r="F75" i="4"/>
  <c r="P74" i="4" a="1"/>
  <c r="P74" i="4"/>
  <c r="V74" i="4" s="1"/>
  <c r="F74" i="4"/>
  <c r="P73" i="4" a="1"/>
  <c r="P73" i="4"/>
  <c r="F73" i="4"/>
  <c r="S72" i="4" a="1"/>
  <c r="S72" i="4"/>
  <c r="V72" i="4" s="1"/>
  <c r="P72" i="4" a="1"/>
  <c r="P72" i="4"/>
  <c r="F72" i="4"/>
  <c r="P71" i="4" a="1"/>
  <c r="P71" i="4"/>
  <c r="N71" i="4"/>
  <c r="M71" i="4"/>
  <c r="G71" i="4"/>
  <c r="V70" i="4"/>
  <c r="T70" i="4"/>
  <c r="T69" i="4"/>
  <c r="Q69" i="4"/>
  <c r="L69" i="4"/>
  <c r="V69" i="4" s="1"/>
  <c r="F69" i="4"/>
  <c r="B69" i="4"/>
  <c r="C69" i="4" s="1"/>
  <c r="D69" i="4" s="1"/>
  <c r="V68" i="4"/>
  <c r="T68" i="4"/>
  <c r="V67" i="4"/>
  <c r="T67" i="4"/>
  <c r="Q67" i="4"/>
  <c r="L67" i="4"/>
  <c r="F67" i="4"/>
  <c r="B67" i="4"/>
  <c r="C67" i="4" s="1"/>
  <c r="V66" i="4"/>
  <c r="T66" i="4"/>
  <c r="T65" i="4"/>
  <c r="Q65" i="4"/>
  <c r="L65" i="4"/>
  <c r="V65" i="4" s="1"/>
  <c r="F65" i="4"/>
  <c r="B65" i="4"/>
  <c r="V64" i="4"/>
  <c r="T64" i="4"/>
  <c r="T63" i="4"/>
  <c r="Q63" i="4"/>
  <c r="L63" i="4"/>
  <c r="F63" i="4"/>
  <c r="B63" i="4"/>
  <c r="C63" i="4" s="1"/>
  <c r="D63" i="4" s="1"/>
  <c r="V62" i="4"/>
  <c r="T62" i="4"/>
  <c r="V61" i="4"/>
  <c r="T61" i="4"/>
  <c r="Q61" i="4"/>
  <c r="L61" i="4"/>
  <c r="F61" i="4"/>
  <c r="B61" i="4"/>
  <c r="C61" i="4" s="1"/>
  <c r="P60" i="4" a="1"/>
  <c r="P60" i="4" s="1"/>
  <c r="V60" i="4" s="1"/>
  <c r="P59" i="4" a="1"/>
  <c r="P59" i="4"/>
  <c r="V59" i="4" s="1"/>
  <c r="P58" i="4" a="1"/>
  <c r="P58" i="4" s="1"/>
  <c r="V58" i="4" s="1"/>
  <c r="V57" i="4"/>
  <c r="P57" i="4" a="1"/>
  <c r="P57" i="4"/>
  <c r="P56" i="4" a="1"/>
  <c r="P56" i="4"/>
  <c r="S55" i="4" a="1"/>
  <c r="S55" i="4" s="1"/>
  <c r="S56" i="4" s="1"/>
  <c r="V56" i="4" s="1"/>
  <c r="P55" i="4" a="1"/>
  <c r="P55" i="4" s="1"/>
  <c r="S54" i="4" a="1"/>
  <c r="S54" i="4" s="1"/>
  <c r="V54" i="4" s="1"/>
  <c r="P54" i="4" a="1"/>
  <c r="P54" i="4"/>
  <c r="P53" i="4" a="1"/>
  <c r="P53" i="4" s="1"/>
  <c r="V53" i="4" s="1"/>
  <c r="V52" i="4"/>
  <c r="P52" i="4" a="1"/>
  <c r="P52" i="4"/>
  <c r="P51" i="4" a="1"/>
  <c r="P51" i="4" s="1"/>
  <c r="N51" i="4"/>
  <c r="N50" i="4" s="1"/>
  <c r="M51" i="4"/>
  <c r="G51" i="4"/>
  <c r="T50" i="4"/>
  <c r="Q50" i="4"/>
  <c r="M50" i="4"/>
  <c r="G50" i="4"/>
  <c r="V49" i="4"/>
  <c r="V48" i="4"/>
  <c r="T48" i="4"/>
  <c r="Q48" i="4"/>
  <c r="L48" i="4"/>
  <c r="F48" i="4"/>
  <c r="D48" i="4"/>
  <c r="C48" i="4"/>
  <c r="B48" i="4"/>
  <c r="V47" i="4"/>
  <c r="T46" i="4"/>
  <c r="Q46" i="4"/>
  <c r="L46" i="4"/>
  <c r="V46" i="4" s="1"/>
  <c r="F46" i="4"/>
  <c r="B46" i="4"/>
  <c r="V45" i="4"/>
  <c r="V44" i="4"/>
  <c r="T44" i="4"/>
  <c r="Q44" i="4"/>
  <c r="L44" i="4"/>
  <c r="F44" i="4"/>
  <c r="D44" i="4"/>
  <c r="C44" i="4"/>
  <c r="B44" i="4"/>
  <c r="V43" i="4"/>
  <c r="T42" i="4"/>
  <c r="Q42" i="4"/>
  <c r="L42" i="4"/>
  <c r="V42" i="4" s="1"/>
  <c r="F42" i="4"/>
  <c r="B42" i="4"/>
  <c r="V41" i="4"/>
  <c r="P41" i="4" a="1"/>
  <c r="P41" i="4" s="1"/>
  <c r="S40" i="4" a="1"/>
  <c r="S40" i="4"/>
  <c r="P40" i="4" a="1"/>
  <c r="P40" i="4"/>
  <c r="P39" i="4" a="1"/>
  <c r="P39" i="4" s="1"/>
  <c r="N39" i="4"/>
  <c r="M39" i="4"/>
  <c r="L39" i="4"/>
  <c r="G39" i="4"/>
  <c r="V38" i="4"/>
  <c r="T37" i="4"/>
  <c r="Q37" i="4"/>
  <c r="L37" i="4"/>
  <c r="V37" i="4" s="1"/>
  <c r="F37" i="4"/>
  <c r="B37" i="4"/>
  <c r="V36" i="4"/>
  <c r="V35" i="4"/>
  <c r="T35" i="4"/>
  <c r="Q35" i="4"/>
  <c r="L35" i="4"/>
  <c r="F35" i="4"/>
  <c r="D35" i="4"/>
  <c r="C35" i="4"/>
  <c r="B35" i="4"/>
  <c r="V34" i="4"/>
  <c r="T33" i="4"/>
  <c r="Q33" i="4"/>
  <c r="L33" i="4"/>
  <c r="F33" i="4"/>
  <c r="B33" i="4"/>
  <c r="V32" i="4"/>
  <c r="V31" i="4"/>
  <c r="T31" i="4"/>
  <c r="Q31" i="4"/>
  <c r="L31" i="4"/>
  <c r="F31" i="4"/>
  <c r="C31" i="4"/>
  <c r="D31" i="4" s="1"/>
  <c r="B31" i="4"/>
  <c r="P30" i="4" a="1"/>
  <c r="P30" i="4"/>
  <c r="V30" i="4" s="1"/>
  <c r="S29" i="4" a="1"/>
  <c r="S29" i="4" s="1"/>
  <c r="V29" i="4" s="1"/>
  <c r="P29" i="4" a="1"/>
  <c r="P29" i="4" s="1"/>
  <c r="S28" i="4" a="1"/>
  <c r="S28" i="4" s="1"/>
  <c r="V28" i="4" s="1"/>
  <c r="P28" i="4" a="1"/>
  <c r="P28" i="4"/>
  <c r="S27" i="4" a="1"/>
  <c r="S27" i="4" s="1"/>
  <c r="P27" i="4" a="1"/>
  <c r="P27" i="4" s="1"/>
  <c r="S26" i="4" a="1"/>
  <c r="S26" i="4"/>
  <c r="P26" i="4" a="1"/>
  <c r="P26" i="4"/>
  <c r="S25" i="4" a="1"/>
  <c r="S25" i="4" s="1"/>
  <c r="P25" i="4" a="1"/>
  <c r="P25" i="4" s="1"/>
  <c r="P24" i="4" a="1"/>
  <c r="P24" i="4"/>
  <c r="N24" i="4"/>
  <c r="M24" i="4"/>
  <c r="G24" i="4"/>
  <c r="V23" i="4"/>
  <c r="T22" i="4"/>
  <c r="Q22" i="4"/>
  <c r="L22" i="4"/>
  <c r="V22" i="4" s="1"/>
  <c r="F22" i="4"/>
  <c r="C22" i="4"/>
  <c r="D22" i="4" s="1"/>
  <c r="B22" i="4"/>
  <c r="V21" i="4"/>
  <c r="V20" i="4"/>
  <c r="T20" i="4"/>
  <c r="Q20" i="4"/>
  <c r="L20" i="4"/>
  <c r="F20" i="4"/>
  <c r="B20" i="4"/>
  <c r="C20" i="4" s="1"/>
  <c r="V19" i="4"/>
  <c r="T18" i="4"/>
  <c r="Q18" i="4"/>
  <c r="L18" i="4"/>
  <c r="V18" i="4" s="1"/>
  <c r="F18" i="4"/>
  <c r="C18" i="4"/>
  <c r="B18" i="4"/>
  <c r="V17" i="4"/>
  <c r="V16" i="4"/>
  <c r="T16" i="4"/>
  <c r="Q16" i="4"/>
  <c r="L16" i="4"/>
  <c r="F16" i="4"/>
  <c r="D16" i="4"/>
  <c r="C16" i="4"/>
  <c r="B16" i="4"/>
  <c r="V15" i="4"/>
  <c r="T14" i="4"/>
  <c r="Q14" i="4"/>
  <c r="L14" i="4"/>
  <c r="F14" i="4"/>
  <c r="C14" i="4"/>
  <c r="B14" i="4"/>
  <c r="P13" i="4" a="1"/>
  <c r="P13" i="4" s="1"/>
  <c r="S11" i="4" a="1"/>
  <c r="S11" i="4" s="1"/>
  <c r="P11" i="4" a="1"/>
  <c r="P11" i="4"/>
  <c r="N11" i="4"/>
  <c r="M11" i="4"/>
  <c r="G11" i="4"/>
  <c r="N10" i="4"/>
  <c r="N9" i="4" s="1"/>
  <c r="G10" i="4"/>
  <c r="N8" i="4"/>
  <c r="N7" i="4" s="1"/>
  <c r="V6" i="4"/>
  <c r="U6" i="4"/>
  <c r="Q220" i="5"/>
  <c r="L220" i="5"/>
  <c r="V219" i="5" s="1"/>
  <c r="F220" i="5" a="1"/>
  <c r="F220" i="5" s="1"/>
  <c r="Q219" i="5"/>
  <c r="L219" i="5"/>
  <c r="V218" i="5" s="1"/>
  <c r="F219" i="5" a="1"/>
  <c r="F219" i="5"/>
  <c r="Q218" i="5"/>
  <c r="L218" i="5"/>
  <c r="F218" i="5" a="1"/>
  <c r="F218" i="5"/>
  <c r="V217" i="5"/>
  <c r="Q217" i="5"/>
  <c r="L217" i="5"/>
  <c r="F217" i="5" a="1"/>
  <c r="F217" i="5"/>
  <c r="V216" i="5"/>
  <c r="Q216" i="5"/>
  <c r="L216" i="5"/>
  <c r="F216" i="5" a="1"/>
  <c r="F216" i="5" s="1"/>
  <c r="V215" i="5"/>
  <c r="N215" i="5"/>
  <c r="N212" i="5" s="1"/>
  <c r="M215" i="5"/>
  <c r="G215" i="5"/>
  <c r="V213" i="5"/>
  <c r="V212" i="5"/>
  <c r="M212" i="5"/>
  <c r="L212" i="5"/>
  <c r="G212" i="5"/>
  <c r="V211" i="5" s="1"/>
  <c r="T211" i="5"/>
  <c r="Q211" i="5"/>
  <c r="L211" i="5"/>
  <c r="V210" i="5" s="1"/>
  <c r="F211" i="5" a="1"/>
  <c r="F211" i="5"/>
  <c r="C211" i="5"/>
  <c r="B211" i="5"/>
  <c r="T210" i="5"/>
  <c r="Q210" i="5"/>
  <c r="L210" i="5"/>
  <c r="V209" i="5" s="1"/>
  <c r="F210" i="5" a="1"/>
  <c r="F210" i="5"/>
  <c r="B210" i="5"/>
  <c r="T209" i="5"/>
  <c r="Q209" i="5"/>
  <c r="L209" i="5"/>
  <c r="V208" i="5" s="1"/>
  <c r="F209" i="5" a="1"/>
  <c r="F209" i="5"/>
  <c r="D209" i="5" a="1"/>
  <c r="D209" i="5" s="1"/>
  <c r="B209" i="5"/>
  <c r="C209" i="5" s="1"/>
  <c r="T208" i="5"/>
  <c r="Q208" i="5"/>
  <c r="L208" i="5"/>
  <c r="F208" i="5" a="1"/>
  <c r="F208" i="5" s="1"/>
  <c r="C208" i="5"/>
  <c r="B208" i="5"/>
  <c r="V207" i="5"/>
  <c r="S207" i="5" a="1"/>
  <c r="S207" i="5"/>
  <c r="P207" i="5" a="1"/>
  <c r="P207" i="5"/>
  <c r="N207" i="5"/>
  <c r="M207" i="5"/>
  <c r="G207" i="5"/>
  <c r="T206" i="5"/>
  <c r="L206" i="5"/>
  <c r="V205" i="5" s="1"/>
  <c r="F206" i="5" a="1"/>
  <c r="F206" i="5"/>
  <c r="C206" i="5"/>
  <c r="D206" i="5" s="1" a="1"/>
  <c r="D206" i="5" s="1"/>
  <c r="B206" i="5"/>
  <c r="T205" i="5"/>
  <c r="L205" i="5"/>
  <c r="V204" i="5" s="1"/>
  <c r="F205" i="5" a="1"/>
  <c r="F205" i="5"/>
  <c r="C205" i="5"/>
  <c r="B205" i="5"/>
  <c r="T204" i="5"/>
  <c r="L204" i="5"/>
  <c r="V203" i="5" s="1"/>
  <c r="F204" i="5" a="1"/>
  <c r="F204" i="5"/>
  <c r="D204" i="5" a="1"/>
  <c r="D204" i="5" s="1"/>
  <c r="C204" i="5"/>
  <c r="B204" i="5"/>
  <c r="T203" i="5"/>
  <c r="L203" i="5"/>
  <c r="V202" i="5" s="1"/>
  <c r="F203" i="5" a="1"/>
  <c r="F203" i="5"/>
  <c r="C203" i="5"/>
  <c r="B203" i="5"/>
  <c r="D203" i="5" s="1" a="1"/>
  <c r="D203" i="5" s="1"/>
  <c r="T202" i="5"/>
  <c r="L202" i="5"/>
  <c r="V201" i="5" s="1"/>
  <c r="F202" i="5" a="1"/>
  <c r="F202" i="5"/>
  <c r="B202" i="5"/>
  <c r="C202" i="5" s="1"/>
  <c r="D202" i="5" s="1" a="1"/>
  <c r="D202" i="5" s="1"/>
  <c r="S201" i="5" a="1"/>
  <c r="S201" i="5"/>
  <c r="P201" i="5" a="1"/>
  <c r="P201" i="5"/>
  <c r="N201" i="5"/>
  <c r="M201" i="5"/>
  <c r="G201" i="5"/>
  <c r="T200" i="5"/>
  <c r="Q200" i="5"/>
  <c r="L200" i="5"/>
  <c r="F200" i="5" a="1"/>
  <c r="F200" i="5" s="1"/>
  <c r="D200" i="5"/>
  <c r="C200" i="5"/>
  <c r="D200" i="5" s="1" a="1"/>
  <c r="B200" i="5"/>
  <c r="V199" i="5"/>
  <c r="T199" i="5"/>
  <c r="Q199" i="5"/>
  <c r="L199" i="5"/>
  <c r="V198" i="5" s="1"/>
  <c r="F199" i="5" a="1"/>
  <c r="F199" i="5" s="1"/>
  <c r="D199" i="5" a="1"/>
  <c r="D199" i="5" s="1"/>
  <c r="B199" i="5"/>
  <c r="C199" i="5" s="1"/>
  <c r="T198" i="5"/>
  <c r="Q198" i="5"/>
  <c r="L198" i="5"/>
  <c r="V197" i="5" s="1"/>
  <c r="F198" i="5" a="1"/>
  <c r="F198" i="5"/>
  <c r="C198" i="5"/>
  <c r="B198" i="5"/>
  <c r="D198" i="5" s="1" a="1"/>
  <c r="D198" i="5" s="1"/>
  <c r="T197" i="5"/>
  <c r="Q197" i="5"/>
  <c r="L197" i="5"/>
  <c r="F197" i="5" a="1"/>
  <c r="F197" i="5"/>
  <c r="C197" i="5"/>
  <c r="D197" i="5" s="1" a="1"/>
  <c r="D197" i="5" s="1"/>
  <c r="B197" i="5"/>
  <c r="V196" i="5"/>
  <c r="T196" i="5"/>
  <c r="Q196" i="5"/>
  <c r="L196" i="5"/>
  <c r="F196" i="5" a="1"/>
  <c r="F196" i="5" s="1"/>
  <c r="B196" i="5"/>
  <c r="C196" i="5" s="1"/>
  <c r="D196" i="5" s="1" a="1"/>
  <c r="D196" i="5" s="1"/>
  <c r="V195" i="5"/>
  <c r="T195" i="5"/>
  <c r="Q195" i="5"/>
  <c r="L195" i="5"/>
  <c r="F195" i="5" a="1"/>
  <c r="F195" i="5"/>
  <c r="B195" i="5"/>
  <c r="V194" i="5"/>
  <c r="T194" i="5"/>
  <c r="Q194" i="5"/>
  <c r="L194" i="5"/>
  <c r="F194" i="5" a="1"/>
  <c r="F194" i="5"/>
  <c r="C194" i="5"/>
  <c r="D194" i="5" s="1" a="1"/>
  <c r="D194" i="5" s="1"/>
  <c r="B194" i="5"/>
  <c r="V193" i="5"/>
  <c r="P193" i="5" a="1"/>
  <c r="P193" i="5" s="1"/>
  <c r="S192" i="5" a="1"/>
  <c r="S192" i="5" s="1"/>
  <c r="P192" i="5" a="1"/>
  <c r="P192" i="5" s="1"/>
  <c r="V192" i="5" s="1"/>
  <c r="N191" i="5"/>
  <c r="N190" i="5" s="1"/>
  <c r="M191" i="5"/>
  <c r="G191" i="5"/>
  <c r="G190" i="5" s="1"/>
  <c r="M190" i="5"/>
  <c r="V189" i="5"/>
  <c r="T189" i="5"/>
  <c r="Q189" i="5"/>
  <c r="L189" i="5"/>
  <c r="F189" i="5" a="1"/>
  <c r="F189" i="5" s="1"/>
  <c r="B189" i="5"/>
  <c r="C189" i="5" s="1"/>
  <c r="V188" i="5"/>
  <c r="T188" i="5"/>
  <c r="Q188" i="5"/>
  <c r="L188" i="5"/>
  <c r="F188" i="5" a="1"/>
  <c r="F188" i="5"/>
  <c r="B188" i="5"/>
  <c r="C188" i="5" s="1"/>
  <c r="D188" i="5" s="1" a="1"/>
  <c r="D188" i="5" s="1"/>
  <c r="V187" i="5"/>
  <c r="T187" i="5"/>
  <c r="Q187" i="5"/>
  <c r="L187" i="5"/>
  <c r="F187" i="5" a="1"/>
  <c r="F187" i="5"/>
  <c r="C187" i="5"/>
  <c r="D187" i="5" s="1" a="1"/>
  <c r="D187" i="5" s="1"/>
  <c r="B187" i="5"/>
  <c r="V186" i="5"/>
  <c r="T186" i="5"/>
  <c r="Q186" i="5"/>
  <c r="L186" i="5"/>
  <c r="F186" i="5" a="1"/>
  <c r="F186" i="5" s="1"/>
  <c r="D186" i="5" a="1"/>
  <c r="D186" i="5"/>
  <c r="B186" i="5"/>
  <c r="C186" i="5" s="1"/>
  <c r="V185" i="5"/>
  <c r="T185" i="5"/>
  <c r="Q185" i="5"/>
  <c r="L185" i="5"/>
  <c r="F185" i="5" a="1"/>
  <c r="F185" i="5"/>
  <c r="B185" i="5"/>
  <c r="C185" i="5" s="1"/>
  <c r="V184" i="5"/>
  <c r="T184" i="5"/>
  <c r="Q184" i="5"/>
  <c r="L184" i="5"/>
  <c r="F184" i="5" a="1"/>
  <c r="F184" i="5"/>
  <c r="C184" i="5"/>
  <c r="D184" i="5" s="1" a="1"/>
  <c r="D184" i="5" s="1"/>
  <c r="B184" i="5"/>
  <c r="V183" i="5"/>
  <c r="T183" i="5"/>
  <c r="Q183" i="5"/>
  <c r="L183" i="5"/>
  <c r="L175" i="5" s="1"/>
  <c r="F183" i="5" a="1"/>
  <c r="F183" i="5" s="1"/>
  <c r="P182" i="5" a="1"/>
  <c r="P182" i="5" s="1"/>
  <c r="V182" i="5" s="1"/>
  <c r="P181" i="5" a="1"/>
  <c r="P181" i="5" s="1"/>
  <c r="V181" i="5" s="1"/>
  <c r="P180" i="5" a="1"/>
  <c r="P180" i="5" s="1"/>
  <c r="V180" i="5" s="1"/>
  <c r="P179" i="5" a="1"/>
  <c r="P179" i="5" s="1"/>
  <c r="V179" i="5" s="1"/>
  <c r="P178" i="5" a="1"/>
  <c r="P178" i="5" s="1"/>
  <c r="V178" i="5" s="1"/>
  <c r="P177" i="5" a="1"/>
  <c r="P177" i="5" s="1"/>
  <c r="V177" i="5" s="1"/>
  <c r="S176" i="5" a="1"/>
  <c r="S176" i="5" s="1"/>
  <c r="V176" i="5" s="1"/>
  <c r="P176" i="5" a="1"/>
  <c r="P176" i="5"/>
  <c r="P175" i="5" a="1"/>
  <c r="P175" i="5"/>
  <c r="N175" i="5"/>
  <c r="M175" i="5"/>
  <c r="G175" i="5"/>
  <c r="T174" i="5"/>
  <c r="Q174" i="5"/>
  <c r="L174" i="5"/>
  <c r="V174" i="5" s="1"/>
  <c r="F174" i="5" a="1"/>
  <c r="F174" i="5" s="1"/>
  <c r="B174" i="5"/>
  <c r="C174" i="5" s="1"/>
  <c r="T173" i="5"/>
  <c r="Q173" i="5"/>
  <c r="L173" i="5"/>
  <c r="V173" i="5" s="1"/>
  <c r="F173" i="5" a="1"/>
  <c r="F173" i="5"/>
  <c r="C173" i="5"/>
  <c r="D173" i="5" s="1" a="1"/>
  <c r="D173" i="5" s="1"/>
  <c r="B173" i="5"/>
  <c r="V172" i="5"/>
  <c r="T172" i="5"/>
  <c r="Q172" i="5"/>
  <c r="L172" i="5"/>
  <c r="F172" i="5" a="1"/>
  <c r="F172" i="5" s="1"/>
  <c r="D172" i="5"/>
  <c r="C172" i="5"/>
  <c r="D172" i="5" s="1" a="1"/>
  <c r="B172" i="5"/>
  <c r="T171" i="5"/>
  <c r="Q171" i="5"/>
  <c r="L171" i="5"/>
  <c r="V171" i="5" s="1"/>
  <c r="F171" i="5" a="1"/>
  <c r="F171" i="5" s="1"/>
  <c r="D171" i="5" a="1"/>
  <c r="D171" i="5" s="1"/>
  <c r="B171" i="5"/>
  <c r="C171" i="5" s="1"/>
  <c r="T170" i="5"/>
  <c r="Q170" i="5"/>
  <c r="L170" i="5"/>
  <c r="V170" i="5" s="1"/>
  <c r="F170" i="5" a="1"/>
  <c r="F170" i="5"/>
  <c r="C170" i="5"/>
  <c r="B170" i="5"/>
  <c r="D170" i="5" s="1" a="1"/>
  <c r="D170" i="5" s="1"/>
  <c r="V169" i="5"/>
  <c r="T169" i="5"/>
  <c r="Q169" i="5"/>
  <c r="L169" i="5"/>
  <c r="F169" i="5" a="1"/>
  <c r="F169" i="5" s="1"/>
  <c r="D169" i="5"/>
  <c r="C169" i="5"/>
  <c r="D169" i="5" s="1" a="1"/>
  <c r="B169" i="5"/>
  <c r="T168" i="5"/>
  <c r="Q168" i="5"/>
  <c r="L168" i="5"/>
  <c r="V168" i="5" s="1"/>
  <c r="F168" i="5" a="1"/>
  <c r="F168" i="5" s="1"/>
  <c r="B168" i="5"/>
  <c r="C168" i="5" s="1"/>
  <c r="T167" i="5"/>
  <c r="Q167" i="5"/>
  <c r="L167" i="5"/>
  <c r="V167" i="5" s="1"/>
  <c r="F167" i="5" a="1"/>
  <c r="F167" i="5"/>
  <c r="C167" i="5"/>
  <c r="D167" i="5" s="1" a="1"/>
  <c r="D167" i="5" s="1"/>
  <c r="B167" i="5"/>
  <c r="V166" i="5"/>
  <c r="T166" i="5"/>
  <c r="Q166" i="5"/>
  <c r="L166" i="5"/>
  <c r="F166" i="5" a="1"/>
  <c r="F166" i="5" s="1"/>
  <c r="D166" i="5"/>
  <c r="C166" i="5"/>
  <c r="D166" i="5" s="1" a="1"/>
  <c r="B166" i="5"/>
  <c r="P165" i="5" a="1"/>
  <c r="P165" i="5" s="1"/>
  <c r="V165" i="5" s="1"/>
  <c r="P164" i="5" a="1"/>
  <c r="P164" i="5" s="1"/>
  <c r="V164" i="5" s="1"/>
  <c r="P163" i="5" a="1"/>
  <c r="P163" i="5" s="1"/>
  <c r="V163" i="5" s="1"/>
  <c r="P162" i="5" a="1"/>
  <c r="P162" i="5" s="1"/>
  <c r="V162" i="5" s="1"/>
  <c r="P161" i="5" a="1"/>
  <c r="P161" i="5" s="1"/>
  <c r="V161" i="5" s="1"/>
  <c r="S160" i="5" a="1"/>
  <c r="S160" i="5" s="1"/>
  <c r="V160" i="5" s="1"/>
  <c r="P160" i="5" a="1"/>
  <c r="P160" i="5"/>
  <c r="S159" i="5" a="1"/>
  <c r="S159" i="5"/>
  <c r="P159" i="5" a="1"/>
  <c r="P159" i="5"/>
  <c r="P158" i="5" a="1"/>
  <c r="P158" i="5"/>
  <c r="N158" i="5"/>
  <c r="M158" i="5"/>
  <c r="L158" i="5"/>
  <c r="V158" i="5" s="1"/>
  <c r="G158" i="5"/>
  <c r="V157" i="5"/>
  <c r="T157" i="5"/>
  <c r="Q157" i="5"/>
  <c r="L157" i="5"/>
  <c r="F157" i="5" a="1"/>
  <c r="F157" i="5" s="1"/>
  <c r="D157" i="5"/>
  <c r="C157" i="5"/>
  <c r="D157" i="5" s="1" a="1"/>
  <c r="B157" i="5"/>
  <c r="T156" i="5"/>
  <c r="Q156" i="5"/>
  <c r="L156" i="5"/>
  <c r="V156" i="5" s="1"/>
  <c r="F156" i="5" a="1"/>
  <c r="F156" i="5" s="1"/>
  <c r="B156" i="5"/>
  <c r="C156" i="5" s="1"/>
  <c r="T155" i="5"/>
  <c r="Q155" i="5"/>
  <c r="L155" i="5"/>
  <c r="V155" i="5" s="1"/>
  <c r="F155" i="5" a="1"/>
  <c r="F155" i="5"/>
  <c r="C155" i="5"/>
  <c r="D155" i="5" s="1" a="1"/>
  <c r="D155" i="5" s="1"/>
  <c r="B155" i="5"/>
  <c r="V154" i="5"/>
  <c r="T154" i="5"/>
  <c r="Q154" i="5"/>
  <c r="L154" i="5"/>
  <c r="F154" i="5" a="1"/>
  <c r="F154" i="5" s="1"/>
  <c r="C154" i="5"/>
  <c r="D154" i="5" s="1" a="1"/>
  <c r="D154" i="5" s="1"/>
  <c r="B154" i="5"/>
  <c r="V153" i="5"/>
  <c r="T153" i="5"/>
  <c r="Q153" i="5"/>
  <c r="L153" i="5"/>
  <c r="F153" i="5" a="1"/>
  <c r="F153" i="5" s="1"/>
  <c r="B153" i="5"/>
  <c r="T152" i="5"/>
  <c r="Q152" i="5"/>
  <c r="L152" i="5"/>
  <c r="V152" i="5" s="1"/>
  <c r="F152" i="5" a="1"/>
  <c r="F152" i="5"/>
  <c r="C152" i="5"/>
  <c r="B152" i="5"/>
  <c r="D152" i="5" s="1" a="1"/>
  <c r="D152" i="5" s="1"/>
  <c r="V151" i="5"/>
  <c r="T151" i="5"/>
  <c r="Q151" i="5"/>
  <c r="L151" i="5"/>
  <c r="F151" i="5" a="1"/>
  <c r="F151" i="5" s="1"/>
  <c r="D151" i="5" a="1"/>
  <c r="D151" i="5" s="1"/>
  <c r="C151" i="5"/>
  <c r="B151" i="5"/>
  <c r="V150" i="5"/>
  <c r="T150" i="5"/>
  <c r="Q150" i="5"/>
  <c r="L150" i="5"/>
  <c r="F150" i="5" a="1"/>
  <c r="F150" i="5" s="1"/>
  <c r="B150" i="5"/>
  <c r="T149" i="5"/>
  <c r="Q149" i="5"/>
  <c r="L149" i="5"/>
  <c r="L144" i="5" s="1"/>
  <c r="F149" i="5" a="1"/>
  <c r="F149" i="5"/>
  <c r="C149" i="5"/>
  <c r="D149" i="5" s="1" a="1"/>
  <c r="D149" i="5" s="1"/>
  <c r="B149" i="5"/>
  <c r="P148" i="5" a="1"/>
  <c r="P148" i="5"/>
  <c r="V148" i="5" s="1"/>
  <c r="P147" i="5" a="1"/>
  <c r="P147" i="5"/>
  <c r="V147" i="5" s="1"/>
  <c r="P146" i="5" a="1"/>
  <c r="P146" i="5" s="1"/>
  <c r="V146" i="5" s="1"/>
  <c r="S145" i="5" a="1"/>
  <c r="S145" i="5" s="1"/>
  <c r="P145" i="5" a="1"/>
  <c r="P145" i="5" s="1"/>
  <c r="P144" i="5" a="1"/>
  <c r="P144" i="5"/>
  <c r="N144" i="5"/>
  <c r="M144" i="5"/>
  <c r="G144" i="5"/>
  <c r="V143" i="5"/>
  <c r="T143" i="5"/>
  <c r="T142" i="5"/>
  <c r="Q142" i="5"/>
  <c r="L142" i="5"/>
  <c r="V142" i="5" s="1"/>
  <c r="F142" i="5"/>
  <c r="B142" i="5"/>
  <c r="C142" i="5" s="1"/>
  <c r="D142" i="5" s="1"/>
  <c r="V141" i="5"/>
  <c r="T141" i="5"/>
  <c r="T140" i="5"/>
  <c r="Q140" i="5"/>
  <c r="L140" i="5"/>
  <c r="V140" i="5" s="1"/>
  <c r="F140" i="5"/>
  <c r="B140" i="5"/>
  <c r="C140" i="5" s="1"/>
  <c r="V139" i="5"/>
  <c r="T139" i="5"/>
  <c r="T138" i="5"/>
  <c r="Q138" i="5"/>
  <c r="L138" i="5"/>
  <c r="V138" i="5" s="1"/>
  <c r="F138" i="5"/>
  <c r="B138" i="5"/>
  <c r="C138" i="5" s="1"/>
  <c r="D138" i="5" s="1"/>
  <c r="V137" i="5"/>
  <c r="T137" i="5"/>
  <c r="T136" i="5"/>
  <c r="Q136" i="5"/>
  <c r="L136" i="5"/>
  <c r="V136" i="5" s="1"/>
  <c r="F136" i="5"/>
  <c r="B136" i="5"/>
  <c r="V135" i="5"/>
  <c r="T135" i="5"/>
  <c r="T134" i="5"/>
  <c r="Q134" i="5"/>
  <c r="L134" i="5"/>
  <c r="V134" i="5" s="1"/>
  <c r="F134" i="5"/>
  <c r="B134" i="5"/>
  <c r="C134" i="5" s="1"/>
  <c r="P133" i="5" a="1"/>
  <c r="P133" i="5" s="1"/>
  <c r="P132" i="5" a="1"/>
  <c r="P132" i="5" s="1"/>
  <c r="S131" i="5" a="1"/>
  <c r="S131" i="5" s="1"/>
  <c r="P131" i="5" a="1"/>
  <c r="P131" i="5" s="1"/>
  <c r="P130" i="5" a="1"/>
  <c r="P130" i="5"/>
  <c r="N130" i="5"/>
  <c r="M130" i="5"/>
  <c r="G130" i="5"/>
  <c r="V129" i="5"/>
  <c r="T129" i="5"/>
  <c r="T128" i="5"/>
  <c r="Q128" i="5"/>
  <c r="L128" i="5"/>
  <c r="V128" i="5" s="1"/>
  <c r="F128" i="5"/>
  <c r="B128" i="5"/>
  <c r="C128" i="5" s="1"/>
  <c r="D128" i="5" s="1"/>
  <c r="V127" i="5"/>
  <c r="T127" i="5"/>
  <c r="T126" i="5"/>
  <c r="Q126" i="5"/>
  <c r="L126" i="5"/>
  <c r="V126" i="5" s="1"/>
  <c r="F126" i="5"/>
  <c r="B126" i="5"/>
  <c r="C126" i="5" s="1"/>
  <c r="V125" i="5"/>
  <c r="T125" i="5"/>
  <c r="T124" i="5"/>
  <c r="Q124" i="5"/>
  <c r="L124" i="5"/>
  <c r="V124" i="5" s="1"/>
  <c r="F124" i="5"/>
  <c r="B124" i="5"/>
  <c r="C124" i="5" s="1"/>
  <c r="D124" i="5" s="1"/>
  <c r="V123" i="5"/>
  <c r="T123" i="5"/>
  <c r="T122" i="5"/>
  <c r="Q122" i="5"/>
  <c r="L122" i="5"/>
  <c r="V122" i="5" s="1"/>
  <c r="F122" i="5"/>
  <c r="B122" i="5"/>
  <c r="V121" i="5"/>
  <c r="T121" i="5"/>
  <c r="T120" i="5"/>
  <c r="Q120" i="5"/>
  <c r="L120" i="5"/>
  <c r="V120" i="5" s="1"/>
  <c r="F120" i="5"/>
  <c r="B120" i="5"/>
  <c r="C120" i="5" s="1"/>
  <c r="V119" i="5"/>
  <c r="T119" i="5"/>
  <c r="T118" i="5"/>
  <c r="Q118" i="5"/>
  <c r="L118" i="5"/>
  <c r="V118" i="5" s="1"/>
  <c r="F118" i="5"/>
  <c r="B118" i="5"/>
  <c r="P117" i="5" a="1"/>
  <c r="P117" i="5"/>
  <c r="V117" i="5" s="1"/>
  <c r="P116" i="5" a="1"/>
  <c r="P116" i="5" s="1"/>
  <c r="V116" i="5" s="1"/>
  <c r="S115" i="5" a="1"/>
  <c r="S115" i="5" s="1"/>
  <c r="P115" i="5" a="1"/>
  <c r="P115" i="5" s="1"/>
  <c r="S114" i="5" a="1"/>
  <c r="S114" i="5"/>
  <c r="V114" i="5" s="1"/>
  <c r="P114" i="5" a="1"/>
  <c r="P114" i="5"/>
  <c r="P113" i="5" a="1"/>
  <c r="P113" i="5" s="1"/>
  <c r="N113" i="5"/>
  <c r="M113" i="5"/>
  <c r="G113" i="5"/>
  <c r="G104" i="5" s="1"/>
  <c r="G103" i="5" s="1"/>
  <c r="T112" i="5"/>
  <c r="Q112" i="5"/>
  <c r="L112" i="5"/>
  <c r="V112" i="5" s="1"/>
  <c r="F112" i="5" a="1"/>
  <c r="F112" i="5"/>
  <c r="C112" i="5"/>
  <c r="B112" i="5"/>
  <c r="D112" i="5" s="1" a="1"/>
  <c r="D112" i="5" s="1"/>
  <c r="V111" i="5"/>
  <c r="T111" i="5"/>
  <c r="Q111" i="5"/>
  <c r="L111" i="5"/>
  <c r="F111" i="5" a="1"/>
  <c r="F111" i="5" s="1"/>
  <c r="C111" i="5"/>
  <c r="D111" i="5" s="1" a="1"/>
  <c r="D111" i="5" s="1"/>
  <c r="B111" i="5"/>
  <c r="V110" i="5"/>
  <c r="T110" i="5"/>
  <c r="Q110" i="5"/>
  <c r="L110" i="5"/>
  <c r="F110" i="5" a="1"/>
  <c r="F110" i="5" s="1"/>
  <c r="B110" i="5"/>
  <c r="T109" i="5"/>
  <c r="Q109" i="5"/>
  <c r="L109" i="5"/>
  <c r="V109" i="5" s="1"/>
  <c r="F109" i="5" a="1"/>
  <c r="F109" i="5"/>
  <c r="C109" i="5"/>
  <c r="D109" i="5" s="1" a="1"/>
  <c r="D109" i="5" s="1"/>
  <c r="B109" i="5"/>
  <c r="V108" i="5"/>
  <c r="T108" i="5"/>
  <c r="Q108" i="5"/>
  <c r="L108" i="5"/>
  <c r="F108" i="5" a="1"/>
  <c r="F108" i="5" s="1"/>
  <c r="C108" i="5"/>
  <c r="D108" i="5" s="1" a="1"/>
  <c r="D108" i="5" s="1"/>
  <c r="B108" i="5"/>
  <c r="V107" i="5"/>
  <c r="P107" i="5" a="1"/>
  <c r="P107" i="5"/>
  <c r="S106" i="5" a="1"/>
  <c r="S106" i="5" s="1"/>
  <c r="V106" i="5" s="1"/>
  <c r="P106" i="5" a="1"/>
  <c r="P106" i="5"/>
  <c r="P105" i="5" a="1"/>
  <c r="P105" i="5" s="1"/>
  <c r="V105" i="5" s="1"/>
  <c r="N105" i="5"/>
  <c r="M105" i="5"/>
  <c r="L105" i="5"/>
  <c r="G105" i="5"/>
  <c r="N104" i="5"/>
  <c r="N103" i="5" s="1"/>
  <c r="V102" i="5"/>
  <c r="T102" i="5"/>
  <c r="V101" i="5"/>
  <c r="T101" i="5"/>
  <c r="Q101" i="5"/>
  <c r="L101" i="5"/>
  <c r="F101" i="5"/>
  <c r="C101" i="5"/>
  <c r="D101" i="5" s="1"/>
  <c r="B101" i="5"/>
  <c r="V100" i="5"/>
  <c r="T100" i="5"/>
  <c r="V99" i="5"/>
  <c r="T99" i="5"/>
  <c r="Q99" i="5"/>
  <c r="L99" i="5"/>
  <c r="F99" i="5"/>
  <c r="C99" i="5"/>
  <c r="D99" i="5" s="1"/>
  <c r="B99" i="5"/>
  <c r="V98" i="5"/>
  <c r="T98" i="5"/>
  <c r="T97" i="5"/>
  <c r="Q97" i="5"/>
  <c r="L97" i="5"/>
  <c r="V97" i="5" s="1"/>
  <c r="F97" i="5"/>
  <c r="D97" i="5"/>
  <c r="B97" i="5"/>
  <c r="C97" i="5" s="1"/>
  <c r="V96" i="5"/>
  <c r="T96" i="5"/>
  <c r="V95" i="5"/>
  <c r="T95" i="5"/>
  <c r="Q95" i="5"/>
  <c r="L95" i="5"/>
  <c r="F95" i="5"/>
  <c r="C95" i="5"/>
  <c r="D95" i="5" s="1"/>
  <c r="B95" i="5"/>
  <c r="P94" i="5" a="1"/>
  <c r="P94" i="5" s="1"/>
  <c r="V94" i="5" s="1"/>
  <c r="P93" i="5" a="1"/>
  <c r="P93" i="5"/>
  <c r="V93" i="5" s="1"/>
  <c r="P92" i="5" a="1"/>
  <c r="P92" i="5"/>
  <c r="V92" i="5" s="1"/>
  <c r="P91" i="5" a="1"/>
  <c r="P91" i="5" s="1"/>
  <c r="V91" i="5" s="1"/>
  <c r="P90" i="5" a="1"/>
  <c r="P90" i="5" s="1"/>
  <c r="V90" i="5" s="1"/>
  <c r="P89" i="5" a="1"/>
  <c r="P89" i="5" s="1"/>
  <c r="V88" i="5"/>
  <c r="S88" i="5" a="1"/>
  <c r="S88" i="5"/>
  <c r="S89" i="5" s="1"/>
  <c r="V89" i="5" s="1"/>
  <c r="P88" i="5" a="1"/>
  <c r="P88" i="5"/>
  <c r="P87" i="5" a="1"/>
  <c r="P87" i="5" s="1"/>
  <c r="V87" i="5" s="1"/>
  <c r="N87" i="5"/>
  <c r="M87" i="5"/>
  <c r="L87" i="5"/>
  <c r="G87" i="5"/>
  <c r="V86" i="5"/>
  <c r="T86" i="5"/>
  <c r="V85" i="5"/>
  <c r="T85" i="5"/>
  <c r="Q85" i="5"/>
  <c r="L85" i="5"/>
  <c r="F85" i="5"/>
  <c r="C85" i="5"/>
  <c r="D85" i="5" s="1"/>
  <c r="B85" i="5"/>
  <c r="V84" i="5"/>
  <c r="T84" i="5"/>
  <c r="V83" i="5"/>
  <c r="T83" i="5"/>
  <c r="Q83" i="5"/>
  <c r="L83" i="5"/>
  <c r="F83" i="5"/>
  <c r="C83" i="5"/>
  <c r="D83" i="5" s="1"/>
  <c r="B83" i="5"/>
  <c r="V82" i="5"/>
  <c r="T82" i="5"/>
  <c r="V81" i="5"/>
  <c r="T81" i="5"/>
  <c r="Q81" i="5"/>
  <c r="L81" i="5"/>
  <c r="F81" i="5"/>
  <c r="C81" i="5"/>
  <c r="B81" i="5"/>
  <c r="D81" i="5" s="1"/>
  <c r="V80" i="5"/>
  <c r="T80" i="5"/>
  <c r="V79" i="5"/>
  <c r="T79" i="5"/>
  <c r="Q79" i="5"/>
  <c r="L79" i="5"/>
  <c r="F79" i="5"/>
  <c r="C79" i="5"/>
  <c r="D79" i="5" s="1"/>
  <c r="B79" i="5"/>
  <c r="V78" i="5"/>
  <c r="T78" i="5"/>
  <c r="V77" i="5"/>
  <c r="T77" i="5"/>
  <c r="Q77" i="5"/>
  <c r="L77" i="5"/>
  <c r="F77" i="5"/>
  <c r="V76" i="5"/>
  <c r="T76" i="5"/>
  <c r="T75" i="5"/>
  <c r="Q75" i="5"/>
  <c r="L75" i="5"/>
  <c r="L67" i="5" s="1"/>
  <c r="V67" i="5" s="1"/>
  <c r="F75" i="5"/>
  <c r="V74" i="5"/>
  <c r="P74" i="5" a="1"/>
  <c r="P74" i="5"/>
  <c r="F74" i="5"/>
  <c r="P73" i="5" a="1"/>
  <c r="P73" i="5"/>
  <c r="V73" i="5" s="1"/>
  <c r="P72" i="5" a="1"/>
  <c r="P72" i="5" s="1"/>
  <c r="V72" i="5" s="1"/>
  <c r="F72" i="5"/>
  <c r="P71" i="5" a="1"/>
  <c r="P71" i="5" s="1"/>
  <c r="V71" i="5" s="1"/>
  <c r="F71" i="5"/>
  <c r="P70" i="5" a="1"/>
  <c r="P70" i="5" s="1"/>
  <c r="V70" i="5" s="1"/>
  <c r="F70" i="5"/>
  <c r="P69" i="5" a="1"/>
  <c r="P69" i="5"/>
  <c r="F69" i="5"/>
  <c r="V68" i="5"/>
  <c r="S68" i="5" a="1"/>
  <c r="S68" i="5"/>
  <c r="S69" i="5" s="1"/>
  <c r="V69" i="5" s="1"/>
  <c r="P68" i="5" a="1"/>
  <c r="P68" i="5"/>
  <c r="F68" i="5"/>
  <c r="P67" i="5" a="1"/>
  <c r="P67" i="5"/>
  <c r="N67" i="5"/>
  <c r="M67" i="5"/>
  <c r="G67" i="5"/>
  <c r="V66" i="5"/>
  <c r="T66" i="5"/>
  <c r="T65" i="5"/>
  <c r="Q65" i="5"/>
  <c r="L65" i="5"/>
  <c r="V65" i="5" s="1"/>
  <c r="V64" i="5"/>
  <c r="T64" i="5"/>
  <c r="T63" i="5"/>
  <c r="Q63" i="5"/>
  <c r="L63" i="5"/>
  <c r="V63" i="5" s="1"/>
  <c r="V62" i="5"/>
  <c r="T62" i="5"/>
  <c r="T61" i="5"/>
  <c r="Q61" i="5"/>
  <c r="L61" i="5"/>
  <c r="V61" i="5" s="1"/>
  <c r="F61" i="5"/>
  <c r="B61" i="5"/>
  <c r="C61" i="5" s="1"/>
  <c r="D61" i="5" s="1"/>
  <c r="P60" i="5" a="1"/>
  <c r="P60" i="5" s="1"/>
  <c r="V60" i="5" s="1"/>
  <c r="V59" i="5"/>
  <c r="P59" i="5" a="1"/>
  <c r="P59" i="5"/>
  <c r="P58" i="5" a="1"/>
  <c r="P58" i="5" s="1"/>
  <c r="V58" i="5" s="1"/>
  <c r="V57" i="5"/>
  <c r="P57" i="5" a="1"/>
  <c r="P57" i="5"/>
  <c r="P56" i="5" a="1"/>
  <c r="P56" i="5"/>
  <c r="S55" i="5" a="1"/>
  <c r="S55" i="5" s="1"/>
  <c r="P55" i="5" a="1"/>
  <c r="P55" i="5" s="1"/>
  <c r="S54" i="5" a="1"/>
  <c r="S54" i="5"/>
  <c r="P54" i="5" a="1"/>
  <c r="P54" i="5"/>
  <c r="V54" i="5" s="1"/>
  <c r="P53" i="5" a="1"/>
  <c r="P53" i="5" s="1"/>
  <c r="V53" i="5" s="1"/>
  <c r="P52" i="5" a="1"/>
  <c r="P52" i="5"/>
  <c r="V52" i="5" s="1"/>
  <c r="P51" i="5" a="1"/>
  <c r="P51" i="5" s="1"/>
  <c r="V51" i="5" s="1"/>
  <c r="N51" i="5"/>
  <c r="N50" i="5" s="1"/>
  <c r="M51" i="5"/>
  <c r="L51" i="5"/>
  <c r="L50" i="5" s="1"/>
  <c r="V50" i="5" s="1"/>
  <c r="G51" i="5"/>
  <c r="T50" i="5"/>
  <c r="Q50" i="5"/>
  <c r="M50" i="5"/>
  <c r="G50" i="5"/>
  <c r="V49" i="5"/>
  <c r="V48" i="5"/>
  <c r="T48" i="5"/>
  <c r="Q48" i="5"/>
  <c r="L48" i="5"/>
  <c r="F48" i="5"/>
  <c r="C48" i="5"/>
  <c r="B48" i="5"/>
  <c r="D48" i="5" s="1"/>
  <c r="V47" i="5"/>
  <c r="T46" i="5"/>
  <c r="Q46" i="5"/>
  <c r="L46" i="5"/>
  <c r="V46" i="5" s="1"/>
  <c r="F46" i="5"/>
  <c r="B46" i="5"/>
  <c r="V45" i="5"/>
  <c r="V44" i="5"/>
  <c r="T44" i="5"/>
  <c r="Q44" i="5"/>
  <c r="L44" i="5"/>
  <c r="F44" i="5"/>
  <c r="C44" i="5"/>
  <c r="B44" i="5"/>
  <c r="D44" i="5" s="1"/>
  <c r="V43" i="5"/>
  <c r="T42" i="5"/>
  <c r="Q42" i="5"/>
  <c r="L42" i="5"/>
  <c r="V42" i="5" s="1"/>
  <c r="F42" i="5"/>
  <c r="B42" i="5"/>
  <c r="P41" i="5" a="1"/>
  <c r="P41" i="5" s="1"/>
  <c r="V41" i="5" s="1"/>
  <c r="S40" i="5" a="1"/>
  <c r="S40" i="5"/>
  <c r="V40" i="5" s="1"/>
  <c r="P40" i="5" a="1"/>
  <c r="P40" i="5"/>
  <c r="P39" i="5" a="1"/>
  <c r="P39" i="5" s="1"/>
  <c r="V39" i="5" s="1"/>
  <c r="N39" i="5"/>
  <c r="M39" i="5"/>
  <c r="L39" i="5"/>
  <c r="G39" i="5"/>
  <c r="V38" i="5"/>
  <c r="T37" i="5"/>
  <c r="Q37" i="5"/>
  <c r="L37" i="5"/>
  <c r="V37" i="5" s="1"/>
  <c r="F37" i="5"/>
  <c r="B37" i="5"/>
  <c r="V36" i="5"/>
  <c r="V35" i="5"/>
  <c r="T35" i="5"/>
  <c r="Q35" i="5"/>
  <c r="L35" i="5"/>
  <c r="F35" i="5"/>
  <c r="C35" i="5"/>
  <c r="B35" i="5"/>
  <c r="D35" i="5" s="1"/>
  <c r="V34" i="5"/>
  <c r="T33" i="5"/>
  <c r="Q33" i="5"/>
  <c r="L33" i="5"/>
  <c r="V33" i="5" s="1"/>
  <c r="F33" i="5"/>
  <c r="B33" i="5"/>
  <c r="V32" i="5"/>
  <c r="V31" i="5"/>
  <c r="T31" i="5"/>
  <c r="Q31" i="5"/>
  <c r="L31" i="5"/>
  <c r="L24" i="5" s="1"/>
  <c r="F31" i="5"/>
  <c r="C31" i="5"/>
  <c r="B31" i="5"/>
  <c r="D31" i="5" s="1"/>
  <c r="P30" i="5" a="1"/>
  <c r="P30" i="5"/>
  <c r="V30" i="5" s="1"/>
  <c r="S29" i="5" a="1"/>
  <c r="S29" i="5" s="1"/>
  <c r="V29" i="5" s="1"/>
  <c r="P29" i="5" a="1"/>
  <c r="P29" i="5" s="1"/>
  <c r="V28" i="5"/>
  <c r="S28" i="5" a="1"/>
  <c r="S28" i="5"/>
  <c r="P28" i="5" a="1"/>
  <c r="P28" i="5"/>
  <c r="S27" i="5" a="1"/>
  <c r="S27" i="5" s="1"/>
  <c r="P27" i="5" a="1"/>
  <c r="P27" i="5" s="1"/>
  <c r="S26" i="5" a="1"/>
  <c r="S26" i="5"/>
  <c r="V26" i="5" s="1"/>
  <c r="P26" i="5" a="1"/>
  <c r="P26" i="5"/>
  <c r="S25" i="5" a="1"/>
  <c r="S25" i="5" s="1"/>
  <c r="P25" i="5" a="1"/>
  <c r="P25" i="5" s="1"/>
  <c r="P24" i="5" a="1"/>
  <c r="P24" i="5"/>
  <c r="V24" i="5" s="1"/>
  <c r="N24" i="5"/>
  <c r="M24" i="5"/>
  <c r="G24" i="5"/>
  <c r="V23" i="5"/>
  <c r="V22" i="5"/>
  <c r="T22" i="5"/>
  <c r="Q22" i="5"/>
  <c r="L22" i="5"/>
  <c r="F22" i="5"/>
  <c r="C22" i="5"/>
  <c r="D22" i="5" s="1"/>
  <c r="B22" i="5"/>
  <c r="V21" i="5"/>
  <c r="T20" i="5"/>
  <c r="Q20" i="5"/>
  <c r="L20" i="5"/>
  <c r="V20" i="5" s="1"/>
  <c r="F20" i="5"/>
  <c r="B20" i="5"/>
  <c r="C20" i="5" s="1"/>
  <c r="D20" i="5" s="1"/>
  <c r="V19" i="5"/>
  <c r="V18" i="5"/>
  <c r="T18" i="5"/>
  <c r="Q18" i="5"/>
  <c r="L18" i="5"/>
  <c r="F18" i="5"/>
  <c r="C18" i="5"/>
  <c r="D18" i="5" s="1"/>
  <c r="B18" i="5"/>
  <c r="V17" i="5"/>
  <c r="T16" i="5"/>
  <c r="Q16" i="5"/>
  <c r="L16" i="5"/>
  <c r="V16" i="5" s="1"/>
  <c r="F16" i="5"/>
  <c r="B16" i="5"/>
  <c r="C16" i="5" s="1"/>
  <c r="D16" i="5" s="1"/>
  <c r="V15" i="5"/>
  <c r="V14" i="5"/>
  <c r="T14" i="5"/>
  <c r="Q14" i="5"/>
  <c r="L14" i="5"/>
  <c r="F14" i="5"/>
  <c r="C14" i="5"/>
  <c r="D14" i="5" s="1"/>
  <c r="B14" i="5"/>
  <c r="V13" i="5"/>
  <c r="P13" i="5" a="1"/>
  <c r="P13" i="5"/>
  <c r="P12" i="5" a="1"/>
  <c r="P12" i="5" s="1"/>
  <c r="V12" i="5" s="1"/>
  <c r="S11" i="5" a="1"/>
  <c r="S11" i="5"/>
  <c r="P11" i="5" a="1"/>
  <c r="P11" i="5"/>
  <c r="N11" i="5"/>
  <c r="M11" i="5"/>
  <c r="M10" i="5" s="1"/>
  <c r="M9" i="5" s="1"/>
  <c r="G11" i="5"/>
  <c r="G10" i="5" s="1"/>
  <c r="G9" i="5" s="1"/>
  <c r="G8" i="5" s="1"/>
  <c r="N10" i="5"/>
  <c r="V6" i="5"/>
  <c r="U6" i="5"/>
  <c r="V13" i="4" l="1"/>
  <c r="P12" i="4" a="1"/>
  <c r="P12" i="4" s="1"/>
  <c r="V12" i="4" s="1"/>
  <c r="V115" i="5"/>
  <c r="D122" i="5"/>
  <c r="V145" i="5"/>
  <c r="S133" i="5" a="1"/>
  <c r="S133" i="5" s="1"/>
  <c r="V133" i="5" s="1"/>
  <c r="S132" i="5" a="1"/>
  <c r="S132" i="5" s="1"/>
  <c r="V132" i="5" s="1"/>
  <c r="D150" i="5" a="1"/>
  <c r="D150" i="5" s="1"/>
  <c r="V55" i="5"/>
  <c r="S56" i="5"/>
  <c r="V56" i="5" s="1"/>
  <c r="N9" i="5"/>
  <c r="N8" i="5" s="1"/>
  <c r="N7" i="5" s="1"/>
  <c r="V25" i="5"/>
  <c r="V27" i="5"/>
  <c r="D33" i="5"/>
  <c r="D42" i="5"/>
  <c r="V144" i="5"/>
  <c r="D37" i="5"/>
  <c r="D46" i="5"/>
  <c r="V131" i="5"/>
  <c r="D156" i="5" a="1"/>
  <c r="D156" i="5" s="1"/>
  <c r="V159" i="5"/>
  <c r="D168" i="5" a="1"/>
  <c r="D168" i="5" s="1"/>
  <c r="D185" i="5" a="1"/>
  <c r="D185" i="5" s="1"/>
  <c r="C33" i="5"/>
  <c r="C37" i="5"/>
  <c r="C42" i="5"/>
  <c r="C46" i="5"/>
  <c r="V75" i="5"/>
  <c r="M104" i="5"/>
  <c r="M103" i="5" s="1"/>
  <c r="M8" i="5" s="1"/>
  <c r="M7" i="5" s="1"/>
  <c r="L113" i="5"/>
  <c r="V113" i="5" s="1"/>
  <c r="D120" i="5"/>
  <c r="D134" i="5"/>
  <c r="V149" i="5"/>
  <c r="C153" i="5"/>
  <c r="D153" i="5" s="1" a="1"/>
  <c r="D153" i="5" s="1"/>
  <c r="L191" i="5"/>
  <c r="V27" i="4"/>
  <c r="V175" i="5"/>
  <c r="V14" i="4"/>
  <c r="L11" i="4"/>
  <c r="V33" i="4"/>
  <c r="L24" i="4"/>
  <c r="V24" i="4" s="1"/>
  <c r="D42" i="4"/>
  <c r="C42" i="4"/>
  <c r="C110" i="5"/>
  <c r="D110" i="5" s="1" a="1"/>
  <c r="D110" i="5" s="1"/>
  <c r="C118" i="5"/>
  <c r="D118" i="5" s="1"/>
  <c r="C122" i="5"/>
  <c r="C136" i="5"/>
  <c r="D136" i="5" s="1"/>
  <c r="C150" i="5"/>
  <c r="C195" i="5"/>
  <c r="D195" i="5" s="1" a="1"/>
  <c r="D195" i="5" s="1"/>
  <c r="D205" i="5" a="1"/>
  <c r="D205" i="5" s="1"/>
  <c r="M10" i="4"/>
  <c r="M9" i="4" s="1"/>
  <c r="M8" i="4" s="1"/>
  <c r="M7" i="4" s="1"/>
  <c r="D174" i="5" a="1"/>
  <c r="D174" i="5" s="1"/>
  <c r="V40" i="4"/>
  <c r="L11" i="5"/>
  <c r="D126" i="5"/>
  <c r="L130" i="5"/>
  <c r="V130" i="5" s="1"/>
  <c r="D140" i="5"/>
  <c r="D189" i="5" a="1"/>
  <c r="D189" i="5" s="1"/>
  <c r="L201" i="5"/>
  <c r="V200" i="5" s="1"/>
  <c r="L207" i="5"/>
  <c r="V206" i="5" s="1"/>
  <c r="G9" i="4"/>
  <c r="G8" i="4" s="1"/>
  <c r="D20" i="4"/>
  <c r="C46" i="4"/>
  <c r="D46" i="4" s="1"/>
  <c r="D208" i="5" a="1"/>
  <c r="D208" i="5" s="1"/>
  <c r="D211" i="5" a="1"/>
  <c r="D211" i="5" s="1"/>
  <c r="L215" i="5"/>
  <c r="D14" i="4"/>
  <c r="V39" i="4"/>
  <c r="S73" i="4"/>
  <c r="V73" i="4" s="1"/>
  <c r="V92" i="4"/>
  <c r="L117" i="4"/>
  <c r="L108" i="4" s="1"/>
  <c r="S164" i="4" a="1"/>
  <c r="S164" i="4" s="1"/>
  <c r="V164" i="4" s="1"/>
  <c r="V180" i="4"/>
  <c r="V205" i="4"/>
  <c r="C144" i="4"/>
  <c r="D144" i="4" s="1"/>
  <c r="V25" i="4"/>
  <c r="D37" i="4"/>
  <c r="C37" i="4"/>
  <c r="C101" i="4"/>
  <c r="D101" i="4" s="1"/>
  <c r="V135" i="4"/>
  <c r="D138" i="4"/>
  <c r="C138" i="4"/>
  <c r="V148" i="4"/>
  <c r="V24" i="6"/>
  <c r="D65" i="4"/>
  <c r="C65" i="4"/>
  <c r="V105" i="4"/>
  <c r="L91" i="4"/>
  <c r="V91" i="4" s="1"/>
  <c r="V179" i="4"/>
  <c r="V63" i="4"/>
  <c r="L51" i="4"/>
  <c r="D103" i="4"/>
  <c r="V119" i="4"/>
  <c r="D130" i="4"/>
  <c r="C130" i="4"/>
  <c r="C210" i="5"/>
  <c r="D210" i="5" s="1" a="1"/>
  <c r="D210" i="5" s="1"/>
  <c r="D18" i="4"/>
  <c r="V26" i="4"/>
  <c r="C33" i="4"/>
  <c r="D33" i="4" s="1"/>
  <c r="V55" i="4"/>
  <c r="D61" i="4"/>
  <c r="D67" i="4"/>
  <c r="V109" i="4"/>
  <c r="D116" i="4" a="1"/>
  <c r="D116" i="4" s="1"/>
  <c r="C124" i="4"/>
  <c r="D124" i="4" s="1"/>
  <c r="V134" i="4"/>
  <c r="S136" i="4" a="1"/>
  <c r="S136" i="4" s="1"/>
  <c r="V136" i="4" s="1"/>
  <c r="S137" i="4" a="1"/>
  <c r="S137" i="4" s="1"/>
  <c r="V137" i="4" s="1"/>
  <c r="V149" i="4"/>
  <c r="C62" i="6"/>
  <c r="D62" i="6" s="1"/>
  <c r="C119" i="6"/>
  <c r="D119" i="6" s="1"/>
  <c r="D149" i="6" a="1"/>
  <c r="D149" i="6" s="1"/>
  <c r="S64" i="7"/>
  <c r="V64" i="7" s="1"/>
  <c r="V63" i="7"/>
  <c r="L71" i="4"/>
  <c r="V71" i="4" s="1"/>
  <c r="V138" i="4"/>
  <c r="D201" i="4" a="1"/>
  <c r="D201" i="4" s="1"/>
  <c r="C51" i="6"/>
  <c r="D51" i="6" s="1"/>
  <c r="D139" i="6"/>
  <c r="C139" i="6"/>
  <c r="C220" i="6"/>
  <c r="D220" i="6" s="1" a="1"/>
  <c r="D220" i="6" s="1"/>
  <c r="C79" i="4"/>
  <c r="D79" i="4" s="1"/>
  <c r="C85" i="4"/>
  <c r="D85" i="4" s="1"/>
  <c r="V153" i="4"/>
  <c r="C200" i="4"/>
  <c r="D200" i="4" s="1" a="1"/>
  <c r="D200" i="4" s="1"/>
  <c r="C214" i="4"/>
  <c r="D214" i="4" s="1" a="1"/>
  <c r="D214" i="4" s="1"/>
  <c r="L219" i="4"/>
  <c r="V219" i="4" s="1"/>
  <c r="C22" i="6"/>
  <c r="D22" i="6" s="1"/>
  <c r="D64" i="6"/>
  <c r="D66" i="6"/>
  <c r="C66" i="6"/>
  <c r="L105" i="6"/>
  <c r="V105" i="6" s="1"/>
  <c r="V166" i="6"/>
  <c r="C184" i="7"/>
  <c r="D184" i="7" s="1" a="1"/>
  <c r="D184" i="7" s="1"/>
  <c r="C202" i="4"/>
  <c r="D202" i="4" s="1" a="1"/>
  <c r="D202" i="4" s="1"/>
  <c r="V214" i="4"/>
  <c r="G10" i="6"/>
  <c r="G9" i="6" s="1"/>
  <c r="G8" i="6" s="1"/>
  <c r="G7" i="6" s="1"/>
  <c r="D16" i="6"/>
  <c r="V29" i="6"/>
  <c r="S74" i="6"/>
  <c r="V74" i="6" s="1"/>
  <c r="S107" i="6"/>
  <c r="V107" i="6" s="1"/>
  <c r="V127" i="6"/>
  <c r="C170" i="6"/>
  <c r="D170" i="6" s="1"/>
  <c r="C203" i="6"/>
  <c r="D203" i="6" a="1"/>
  <c r="D203" i="6" s="1"/>
  <c r="V239" i="6"/>
  <c r="C54" i="7"/>
  <c r="D54" i="7" s="1"/>
  <c r="D209" i="4" a="1"/>
  <c r="D209" i="4" s="1"/>
  <c r="C45" i="6"/>
  <c r="D45" i="6" s="1"/>
  <c r="L24" i="6"/>
  <c r="D49" i="6"/>
  <c r="C101" i="6"/>
  <c r="D101" i="6" s="1"/>
  <c r="D113" i="6"/>
  <c r="C113" i="6"/>
  <c r="V125" i="6"/>
  <c r="D146" i="6" a="1"/>
  <c r="D146" i="6" s="1"/>
  <c r="M142" i="6"/>
  <c r="M141" i="6" s="1"/>
  <c r="M8" i="6" s="1"/>
  <c r="M7" i="6" s="1"/>
  <c r="C162" i="6"/>
  <c r="D162" i="6" s="1"/>
  <c r="L164" i="6"/>
  <c r="V164" i="6" s="1"/>
  <c r="V168" i="6"/>
  <c r="V227" i="6"/>
  <c r="L224" i="6"/>
  <c r="V8" i="7"/>
  <c r="U8" i="7"/>
  <c r="V117" i="7"/>
  <c r="C124" i="7"/>
  <c r="D124" i="7" s="1" a="1"/>
  <c r="D124" i="7" s="1"/>
  <c r="D207" i="4" a="1"/>
  <c r="D207" i="4" s="1"/>
  <c r="V16" i="6"/>
  <c r="L11" i="6"/>
  <c r="L10" i="6" s="1"/>
  <c r="V160" i="6"/>
  <c r="L151" i="6"/>
  <c r="V151" i="6" s="1"/>
  <c r="C73" i="7"/>
  <c r="D73" i="7" s="1"/>
  <c r="L239" i="6"/>
  <c r="W10" i="7"/>
  <c r="V10" i="7"/>
  <c r="U10" i="7"/>
  <c r="V29" i="7"/>
  <c r="D45" i="7"/>
  <c r="V59" i="7"/>
  <c r="V100" i="7"/>
  <c r="S101" i="7"/>
  <c r="V101" i="7" s="1"/>
  <c r="V143" i="7"/>
  <c r="D186" i="7" a="1"/>
  <c r="D186" i="7" s="1"/>
  <c r="C148" i="6"/>
  <c r="D148" i="6" s="1" a="1"/>
  <c r="D148" i="6" s="1"/>
  <c r="D176" i="6"/>
  <c r="D200" i="6" a="1"/>
  <c r="D200" i="6" s="1"/>
  <c r="D201" i="6" a="1"/>
  <c r="D201" i="6" s="1"/>
  <c r="C217" i="6"/>
  <c r="D217" i="6" s="1" a="1"/>
  <c r="D217" i="6" s="1"/>
  <c r="D230" i="6" a="1"/>
  <c r="D230" i="6" s="1"/>
  <c r="C230" i="6"/>
  <c r="D235" i="6" a="1"/>
  <c r="D235" i="6" s="1"/>
  <c r="C235" i="6"/>
  <c r="C237" i="6"/>
  <c r="D237" i="6" s="1" a="1"/>
  <c r="D237" i="6" s="1"/>
  <c r="G7" i="7"/>
  <c r="D44" i="7"/>
  <c r="C44" i="7"/>
  <c r="C47" i="7"/>
  <c r="D47" i="7" s="1"/>
  <c r="V62" i="7"/>
  <c r="D89" i="7"/>
  <c r="G115" i="7"/>
  <c r="L170" i="7"/>
  <c r="V170" i="7" s="1"/>
  <c r="V178" i="7"/>
  <c r="V56" i="7"/>
  <c r="L49" i="7"/>
  <c r="V49" i="7" s="1"/>
  <c r="V80" i="7"/>
  <c r="S81" i="7"/>
  <c r="V81" i="7" s="1"/>
  <c r="L79" i="7"/>
  <c r="L58" i="7" s="1"/>
  <c r="V58" i="7" s="1"/>
  <c r="V87" i="7"/>
  <c r="C121" i="7"/>
  <c r="D121" i="7" a="1"/>
  <c r="D121" i="7" s="1"/>
  <c r="C163" i="7"/>
  <c r="D163" i="7" s="1" a="1"/>
  <c r="D163" i="7" s="1"/>
  <c r="D174" i="6"/>
  <c r="V192" i="6"/>
  <c r="D207" i="6" a="1"/>
  <c r="D207" i="6" s="1"/>
  <c r="V217" i="6"/>
  <c r="L209" i="6"/>
  <c r="V209" i="6" s="1"/>
  <c r="D227" i="6" a="1"/>
  <c r="D227" i="6" s="1"/>
  <c r="C227" i="6"/>
  <c r="V233" i="6"/>
  <c r="L247" i="6"/>
  <c r="V247" i="6" s="1"/>
  <c r="V251" i="6"/>
  <c r="M13" i="7"/>
  <c r="M12" i="7" s="1"/>
  <c r="M11" i="7" s="1"/>
  <c r="M7" i="7" s="1"/>
  <c r="V28" i="7"/>
  <c r="D134" i="7"/>
  <c r="D206" i="6" a="1"/>
  <c r="D206" i="6" s="1"/>
  <c r="C206" i="6"/>
  <c r="D221" i="6" a="1"/>
  <c r="D221" i="6" s="1"/>
  <c r="D241" i="6" a="1"/>
  <c r="D241" i="6" s="1"/>
  <c r="D242" i="6" a="1"/>
  <c r="D242" i="6" s="1"/>
  <c r="V19" i="7"/>
  <c r="L14" i="7"/>
  <c r="G11" i="7"/>
  <c r="V79" i="7"/>
  <c r="L125" i="7"/>
  <c r="L116" i="7" s="1"/>
  <c r="V132" i="7"/>
  <c r="D122" i="7" a="1"/>
  <c r="D122" i="7" s="1"/>
  <c r="V201" i="7"/>
  <c r="V218" i="7"/>
  <c r="C241" i="6"/>
  <c r="C93" i="7"/>
  <c r="D93" i="7" s="1"/>
  <c r="D113" i="7"/>
  <c r="C150" i="7"/>
  <c r="D150" i="7" s="1"/>
  <c r="L156" i="7"/>
  <c r="V156" i="7" s="1"/>
  <c r="S172" i="7" a="1"/>
  <c r="S172" i="7" s="1"/>
  <c r="V172" i="7" s="1"/>
  <c r="V188" i="7"/>
  <c r="D219" i="7" a="1"/>
  <c r="D219" i="7" s="1"/>
  <c r="C45" i="7"/>
  <c r="C87" i="7"/>
  <c r="D87" i="7" s="1"/>
  <c r="L142" i="7"/>
  <c r="V142" i="7" s="1"/>
  <c r="V148" i="7"/>
  <c r="C169" i="7"/>
  <c r="D169" i="7" s="1" a="1"/>
  <c r="D169" i="7" s="1"/>
  <c r="S144" i="7" a="1"/>
  <c r="S144" i="7" s="1"/>
  <c r="V144" i="7" s="1"/>
  <c r="V171" i="7"/>
  <c r="C178" i="7"/>
  <c r="D178" i="7" a="1"/>
  <c r="D178" i="7" s="1"/>
  <c r="V203" i="7"/>
  <c r="V212" i="7"/>
  <c r="D215" i="7" a="1"/>
  <c r="D215" i="7" s="1"/>
  <c r="D56" i="7"/>
  <c r="D111" i="7"/>
  <c r="C140" i="7"/>
  <c r="D140" i="7" s="1"/>
  <c r="D166" i="7" a="1"/>
  <c r="D166" i="7" s="1"/>
  <c r="D180" i="7" a="1"/>
  <c r="D180" i="7" s="1"/>
  <c r="C181" i="7"/>
  <c r="D181" i="7" a="1"/>
  <c r="D181" i="7" s="1"/>
  <c r="C162" i="7"/>
  <c r="D162" i="7" s="1" a="1"/>
  <c r="D162" i="7" s="1"/>
  <c r="C165" i="7"/>
  <c r="D165" i="7" s="1" a="1"/>
  <c r="D165" i="7" s="1"/>
  <c r="C168" i="7"/>
  <c r="D168" i="7" s="1" a="1"/>
  <c r="D168" i="7" s="1"/>
  <c r="C180" i="7"/>
  <c r="C183" i="7"/>
  <c r="D183" i="7" s="1" a="1"/>
  <c r="D183" i="7" s="1"/>
  <c r="C186" i="7"/>
  <c r="C220" i="7"/>
  <c r="D220" i="7" s="1" a="1"/>
  <c r="D220" i="7" s="1"/>
  <c r="D221" i="7" a="1"/>
  <c r="D221" i="7" s="1"/>
  <c r="C179" i="7"/>
  <c r="D179" i="7" s="1" a="1"/>
  <c r="D179" i="7" s="1"/>
  <c r="C182" i="7"/>
  <c r="D182" i="7" s="1" a="1"/>
  <c r="D182" i="7" s="1"/>
  <c r="C185" i="7"/>
  <c r="D185" i="7" s="1" a="1"/>
  <c r="D185" i="7" s="1"/>
  <c r="C213" i="7"/>
  <c r="D213" i="7" s="1" a="1"/>
  <c r="D213" i="7" s="1"/>
  <c r="C215" i="7"/>
  <c r="C217" i="7"/>
  <c r="D217" i="7" s="1" a="1"/>
  <c r="D217" i="7" s="1"/>
  <c r="C219" i="7"/>
  <c r="C222" i="7"/>
  <c r="D222" i="7" s="1" a="1"/>
  <c r="D222" i="7" s="1"/>
  <c r="V116" i="7" l="1"/>
  <c r="L115" i="7"/>
  <c r="V115" i="7" s="1"/>
  <c r="V11" i="5"/>
  <c r="L10" i="5"/>
  <c r="V117" i="4"/>
  <c r="V11" i="4"/>
  <c r="L10" i="4"/>
  <c r="V224" i="6"/>
  <c r="L223" i="6"/>
  <c r="V223" i="6" s="1"/>
  <c r="V108" i="4"/>
  <c r="L107" i="4"/>
  <c r="V107" i="4" s="1"/>
  <c r="L13" i="7"/>
  <c r="S145" i="7" a="1"/>
  <c r="S145" i="7" s="1"/>
  <c r="V145" i="7" s="1"/>
  <c r="V125" i="7"/>
  <c r="L68" i="6"/>
  <c r="V68" i="6" s="1"/>
  <c r="L50" i="4"/>
  <c r="V50" i="4" s="1"/>
  <c r="L142" i="6"/>
  <c r="L104" i="5"/>
  <c r="V14" i="7"/>
  <c r="V10" i="6"/>
  <c r="L9" i="6"/>
  <c r="V11" i="6"/>
  <c r="V51" i="4"/>
  <c r="V191" i="5"/>
  <c r="L190" i="5"/>
  <c r="V190" i="5" s="1"/>
  <c r="L141" i="6" l="1"/>
  <c r="V141" i="6" s="1"/>
  <c r="V142" i="6"/>
  <c r="V10" i="5"/>
  <c r="L9" i="5"/>
  <c r="L103" i="5"/>
  <c r="V103" i="5" s="1"/>
  <c r="V104" i="5"/>
  <c r="V9" i="6"/>
  <c r="L8" i="6"/>
  <c r="L12" i="7"/>
  <c r="V13" i="7"/>
  <c r="V10" i="4"/>
  <c r="L9" i="4"/>
  <c r="L8" i="4" l="1"/>
  <c r="V9" i="4"/>
  <c r="V12" i="7"/>
  <c r="L11" i="7"/>
  <c r="V9" i="5"/>
  <c r="L8" i="5"/>
  <c r="L7" i="5" s="1"/>
  <c r="V8" i="6"/>
  <c r="L7" i="6"/>
  <c r="V7" i="6" s="1"/>
  <c r="V11" i="7" l="1"/>
  <c r="L7" i="7"/>
  <c r="L7" i="4"/>
  <c r="V7" i="4" s="1"/>
  <c r="V8" i="4"/>
</calcChain>
</file>

<file path=xl/sharedStrings.xml><?xml version="1.0" encoding="utf-8"?>
<sst xmlns="http://schemas.openxmlformats.org/spreadsheetml/2006/main" count="2033" uniqueCount="262">
  <si>
    <t>附件1：</t>
  </si>
  <si>
    <t>柳叶湖旅游度假区2023年移民后期扶持到县资金（重点村）项目计划表</t>
  </si>
  <si>
    <t>筛选列</t>
  </si>
  <si>
    <t xml:space="preserve">    单位：万元</t>
  </si>
  <si>
    <t>项目名称</t>
  </si>
  <si>
    <t>项目责任主体</t>
  </si>
  <si>
    <t>建设地点</t>
  </si>
  <si>
    <t>建设性质</t>
  </si>
  <si>
    <t>项目数</t>
  </si>
  <si>
    <t>建设起止年限</t>
  </si>
  <si>
    <t>审批文号</t>
  </si>
  <si>
    <t>总投资</t>
  </si>
  <si>
    <t>累计完成投资</t>
  </si>
  <si>
    <t>本年计划投资</t>
  </si>
  <si>
    <t>主要建设内容</t>
  </si>
  <si>
    <t>本年新增生产能力和效益</t>
  </si>
  <si>
    <t>乡镇</t>
  </si>
  <si>
    <t>村</t>
  </si>
  <si>
    <t>单位</t>
  </si>
  <si>
    <t>数量</t>
  </si>
  <si>
    <t>小计</t>
  </si>
  <si>
    <t>后扶资金</t>
  </si>
  <si>
    <t>地方配套</t>
  </si>
  <si>
    <t>合计</t>
  </si>
  <si>
    <t>第二部分：项目扶持（合计）</t>
  </si>
  <si>
    <t>项</t>
  </si>
  <si>
    <t>一、移民产业转型升级</t>
  </si>
  <si>
    <t>（一）农业基础设施建设</t>
  </si>
  <si>
    <t>1、基本口粮田</t>
  </si>
  <si>
    <t>新建</t>
  </si>
  <si>
    <t>土地开发</t>
  </si>
  <si>
    <t>亩</t>
  </si>
  <si>
    <t>受益移民</t>
  </si>
  <si>
    <t>人</t>
  </si>
  <si>
    <t>改建</t>
  </si>
  <si>
    <t>续建</t>
  </si>
  <si>
    <t>土地整理</t>
  </si>
  <si>
    <t>2、农田水利配套</t>
  </si>
  <si>
    <t>排灌站</t>
  </si>
  <si>
    <t>千瓦</t>
  </si>
  <si>
    <t>机井</t>
  </si>
  <si>
    <t>眼</t>
  </si>
  <si>
    <t>渠道</t>
  </si>
  <si>
    <t>千米</t>
  </si>
  <si>
    <t>新增灌溉面积</t>
  </si>
  <si>
    <t>涵闸</t>
  </si>
  <si>
    <t>座</t>
  </si>
  <si>
    <t>改善灌溉面积</t>
  </si>
  <si>
    <t>堤坝</t>
  </si>
  <si>
    <t>新增除涝面积</t>
  </si>
  <si>
    <t>山塘（水库）</t>
  </si>
  <si>
    <t>改善除涝面积</t>
  </si>
  <si>
    <t>农田水利类其他</t>
  </si>
  <si>
    <t>宗</t>
  </si>
  <si>
    <t>3、生产道路</t>
  </si>
  <si>
    <t>机耕道</t>
  </si>
  <si>
    <t>公里</t>
  </si>
  <si>
    <t>公路</t>
  </si>
  <si>
    <t>其他</t>
  </si>
  <si>
    <t>（二）现代种养业</t>
  </si>
  <si>
    <t>1、种植业</t>
  </si>
  <si>
    <t>粮食作物</t>
  </si>
  <si>
    <t>蔬菜</t>
  </si>
  <si>
    <t>中药材</t>
  </si>
  <si>
    <t>食用菌</t>
  </si>
  <si>
    <t>茶叶</t>
  </si>
  <si>
    <t>其他经济作物</t>
  </si>
  <si>
    <t>人均年增收</t>
  </si>
  <si>
    <t>元</t>
  </si>
  <si>
    <t>楠竹</t>
  </si>
  <si>
    <t>油茶</t>
  </si>
  <si>
    <t>果业</t>
  </si>
  <si>
    <t>种植业类其他</t>
  </si>
  <si>
    <t xml:space="preserve">柳叶湖旅游度假区白鹤镇白鹤山社区粮食基地改造
</t>
  </si>
  <si>
    <t>白鹤山社区</t>
  </si>
  <si>
    <t>白鹤镇</t>
  </si>
  <si>
    <t xml:space="preserve">柳叶湖旅游度假区白鹤镇白鹤山社区粮食作物改种70亩
</t>
  </si>
  <si>
    <t>2、养殖业</t>
  </si>
  <si>
    <t>网箱养鱼</t>
  </si>
  <si>
    <t>精养鱼池</t>
  </si>
  <si>
    <t>其他养鱼</t>
  </si>
  <si>
    <t>特种水产养殖</t>
  </si>
  <si>
    <t>大牲畜</t>
  </si>
  <si>
    <t>头</t>
  </si>
  <si>
    <t>家畜</t>
  </si>
  <si>
    <t>只</t>
  </si>
  <si>
    <t>家禽</t>
  </si>
  <si>
    <t>养殖业类其他</t>
  </si>
  <si>
    <t xml:space="preserve">柳叶湖旅游度假区白鹤镇白鹤山社区特种水产养殖
</t>
  </si>
  <si>
    <t>（三）新型业态</t>
  </si>
  <si>
    <t>乡土特色产业</t>
  </si>
  <si>
    <t>农产品加工流通业</t>
  </si>
  <si>
    <t>乡村休闲旅游业</t>
  </si>
  <si>
    <t>乡村新型服务业</t>
  </si>
  <si>
    <t>乡村信息产业</t>
  </si>
  <si>
    <t>移民村集体经济</t>
  </si>
  <si>
    <t>扶持新型经营主体</t>
  </si>
  <si>
    <t>二、美丽家园建设</t>
  </si>
  <si>
    <t>（一）基础设施建设</t>
  </si>
  <si>
    <t>1、道路建设</t>
  </si>
  <si>
    <t>道路</t>
  </si>
  <si>
    <t>桥涵</t>
  </si>
  <si>
    <t>2、饮水安全</t>
  </si>
  <si>
    <t>抽水站</t>
  </si>
  <si>
    <t>井（机井）</t>
  </si>
  <si>
    <t>管网</t>
  </si>
  <si>
    <t>受益牲畜</t>
  </si>
  <si>
    <t>蓄水池</t>
  </si>
  <si>
    <t>立方米</t>
  </si>
  <si>
    <t>饮水安全类其他</t>
  </si>
  <si>
    <t>3、供电</t>
  </si>
  <si>
    <t>变压器</t>
  </si>
  <si>
    <t>低压线</t>
  </si>
  <si>
    <t>配套设备</t>
  </si>
  <si>
    <t>套</t>
  </si>
  <si>
    <t>减少无电村</t>
  </si>
  <si>
    <t>个</t>
  </si>
  <si>
    <t>供电类其他</t>
  </si>
  <si>
    <t>减少无电户</t>
  </si>
  <si>
    <t>户</t>
  </si>
  <si>
    <t>4、网络电视通讯</t>
  </si>
  <si>
    <t>有线（数字）电视</t>
  </si>
  <si>
    <t>电话</t>
  </si>
  <si>
    <t>广播建设</t>
  </si>
  <si>
    <t>处</t>
  </si>
  <si>
    <t>农村信息站</t>
  </si>
  <si>
    <t>（二）公共服务设施</t>
  </si>
  <si>
    <t>卫生室（院）</t>
  </si>
  <si>
    <t>平方米</t>
  </si>
  <si>
    <t>学校</t>
  </si>
  <si>
    <t>养老院</t>
  </si>
  <si>
    <t>文体设施</t>
  </si>
  <si>
    <t>农家书屋</t>
  </si>
  <si>
    <t>村级服务中心</t>
  </si>
  <si>
    <t>公厕</t>
  </si>
  <si>
    <t>（三）人居环境综合整治</t>
  </si>
  <si>
    <t>污水处理</t>
  </si>
  <si>
    <t>改水改厕</t>
  </si>
  <si>
    <t>所</t>
  </si>
  <si>
    <t>绿化工程</t>
  </si>
  <si>
    <t>亮化工程</t>
  </si>
  <si>
    <t>垃圾处理</t>
  </si>
  <si>
    <t>村内区间道硬化</t>
  </si>
  <si>
    <t>危房改造</t>
  </si>
  <si>
    <t xml:space="preserve">柳叶湖旅游度假区白鹤镇白鹤山社区村内区间道硬化
</t>
  </si>
  <si>
    <t>三、创业就业能力建设</t>
  </si>
  <si>
    <t>（一）劳动技能培训</t>
  </si>
  <si>
    <t>种养业培训</t>
  </si>
  <si>
    <t>人.次</t>
  </si>
  <si>
    <t>就业技能培训</t>
  </si>
  <si>
    <t>培训移民</t>
  </si>
  <si>
    <t>劳动技能类其他培训</t>
  </si>
  <si>
    <t>（二）职业教育</t>
  </si>
  <si>
    <t>职业教育</t>
  </si>
  <si>
    <t>（三）移民干部培训</t>
  </si>
  <si>
    <t>移民干部培训</t>
  </si>
  <si>
    <t>（四）其它</t>
  </si>
  <si>
    <t>其它</t>
  </si>
  <si>
    <t>四、其他</t>
  </si>
  <si>
    <t>附件3：</t>
  </si>
  <si>
    <t>柳叶湖旅游度假区2023年移民后期扶持到县资金（避险搬迁）项目计划表</t>
  </si>
  <si>
    <t>柳叶湖旅游度假区白鹤镇移民避险搬迁</t>
  </si>
  <si>
    <t>附件2：</t>
  </si>
  <si>
    <t>柳叶湖旅游度假区2023年移民后期扶持到县资金（600元外）项目计划表</t>
  </si>
  <si>
    <t>同兴村种植业基地建设</t>
  </si>
  <si>
    <t>同兴村</t>
  </si>
  <si>
    <t>整修</t>
  </si>
  <si>
    <t>白鹤山社区种粮产业</t>
  </si>
  <si>
    <t>卸甲洲村山塘清淤扩容</t>
  </si>
  <si>
    <t>卸甲洲村</t>
  </si>
  <si>
    <t>同福桥村种植业基地</t>
  </si>
  <si>
    <t>同福桥村</t>
  </si>
  <si>
    <t>猴子巷村山塘清淤扩容</t>
  </si>
  <si>
    <t>猴子巷村</t>
  </si>
  <si>
    <t>同德村种植业基地</t>
  </si>
  <si>
    <t>同德村</t>
  </si>
  <si>
    <t>桃树岗社区山塘清淤扩容</t>
  </si>
  <si>
    <t>桃树岗社区</t>
  </si>
  <si>
    <t>梁山社区农业产业扶持</t>
  </si>
  <si>
    <t>梁山社区</t>
  </si>
  <si>
    <t>罗湾社区农业产业扶持</t>
  </si>
  <si>
    <t>罗湾社区</t>
  </si>
  <si>
    <t>郑家河社区渠道整修</t>
  </si>
  <si>
    <t>郑家河社区</t>
  </si>
  <si>
    <t>郑家河社区沟渠整修小农水任务</t>
  </si>
  <si>
    <t>驮古堤社区山塘清淤扩容小农水</t>
  </si>
  <si>
    <t>驮古堤社区</t>
  </si>
  <si>
    <t>七里桥街道</t>
  </si>
  <si>
    <t>靳家湾社区粮食作物扶持</t>
  </si>
  <si>
    <t>靳家湾社区</t>
  </si>
  <si>
    <t>太阳山社区种植业扶持小农水</t>
  </si>
  <si>
    <t>太阳山社区</t>
  </si>
  <si>
    <t>肖伍铺社区种粮产业扶持</t>
  </si>
  <si>
    <t>肖伍铺社区</t>
  </si>
  <si>
    <t>太阳山社区种粮产业扶持</t>
  </si>
  <si>
    <t>东山社区种粮产业扶持</t>
  </si>
  <si>
    <t>东山社区</t>
  </si>
  <si>
    <t>月亮社区种粮产业扶持小农水</t>
  </si>
  <si>
    <t>月亮社区</t>
  </si>
  <si>
    <t>郑家河社区种粮产业扶持</t>
  </si>
  <si>
    <t>东江社区种粮产业扶持</t>
  </si>
  <si>
    <t>东江社区</t>
  </si>
  <si>
    <t>花山社区种粮产业扶持</t>
  </si>
  <si>
    <t>花山社区</t>
  </si>
  <si>
    <t>柳叶湖街道</t>
  </si>
  <si>
    <t>白石社区种粮产业扶持</t>
  </si>
  <si>
    <t>白石社区</t>
  </si>
  <si>
    <t>靳家湾社区种粮产业扶持小农水</t>
  </si>
  <si>
    <t>猴子巷村粮食作物产业扶持</t>
  </si>
  <si>
    <t>花山社区产业项目扶持</t>
  </si>
  <si>
    <t>梁山社区自来水管网改造</t>
  </si>
  <si>
    <t>管网6000米</t>
  </si>
  <si>
    <t>罗湾社区消防水池建设</t>
  </si>
  <si>
    <t>柳叶湖区就业技能培训</t>
  </si>
  <si>
    <t>柳叶湖区职业教育培训</t>
  </si>
  <si>
    <t>柳叶湖旅游度假区2023年移民后期扶持到县资金（600元内）项目计划表</t>
  </si>
  <si>
    <t>第一部分、直补到人</t>
  </si>
  <si>
    <t>直补到人</t>
  </si>
  <si>
    <t>一、600元全部直补到人</t>
  </si>
  <si>
    <t>42.84</t>
  </si>
  <si>
    <t>二、两者结合中的直补到人</t>
  </si>
  <si>
    <t>46.14</t>
  </si>
  <si>
    <t>白鹤山社区15组种植业扶持</t>
  </si>
  <si>
    <t>白鹤山</t>
  </si>
  <si>
    <t>2023</t>
  </si>
  <si>
    <t>1.34</t>
  </si>
  <si>
    <t>郑家河社区1组种植业扶持</t>
  </si>
  <si>
    <t>郑家河</t>
  </si>
  <si>
    <t>1</t>
  </si>
  <si>
    <t>6.22</t>
  </si>
  <si>
    <t>肖伍铺社区18组种植业扶持</t>
  </si>
  <si>
    <t>肖伍铺</t>
  </si>
  <si>
    <t>2</t>
  </si>
  <si>
    <t>6.01</t>
  </si>
  <si>
    <t>肖伍铺7组种植业扶持</t>
  </si>
  <si>
    <t>5</t>
  </si>
  <si>
    <t>月亮社区粮食扶持</t>
  </si>
  <si>
    <t>0.91</t>
  </si>
  <si>
    <t>同德村种植业扶持</t>
  </si>
  <si>
    <t>2.02</t>
  </si>
  <si>
    <t>同德村马垅八组种植业扶持</t>
  </si>
  <si>
    <t>同福桥村种植业扶持</t>
  </si>
  <si>
    <t>同富桥</t>
  </si>
  <si>
    <t>白鹤山社区9组种植业扶持</t>
  </si>
  <si>
    <t>4</t>
  </si>
  <si>
    <t>同兴村种植业基地</t>
  </si>
  <si>
    <t>4.54</t>
  </si>
  <si>
    <t>白鹤镇种粮产业扶持</t>
  </si>
  <si>
    <t>2.82</t>
  </si>
  <si>
    <t>0</t>
  </si>
  <si>
    <t>175</t>
  </si>
  <si>
    <t>107</t>
  </si>
  <si>
    <t>郑家河11组截流沟便桥建设</t>
  </si>
  <si>
    <t>26</t>
  </si>
  <si>
    <t>沾天湖社区办公区域围墙翻修</t>
  </si>
  <si>
    <t>沾天湖</t>
  </si>
  <si>
    <t>113</t>
  </si>
  <si>
    <t>梁山社区1至5组亮化工程</t>
  </si>
  <si>
    <t>梁山</t>
  </si>
  <si>
    <t>153</t>
  </si>
  <si>
    <t>罗湾社区亮化工程</t>
  </si>
  <si>
    <t>罗湾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</si>
</sst>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);[Red]\(0\)"/>
  </numFmts>
  <fonts count="17">
    <font>
      <sz val="12"/>
      <name val="宋体"/>
      <charset val="134"/>
    </font>
    <font>
      <sz val="20"/>
      <color indexed="8"/>
      <name val="宋体"/>
      <charset val="134"/>
    </font>
    <font>
      <sz val="9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20"/>
      <color indexed="8"/>
      <name val="方正大标宋简体"/>
      <charset val="134"/>
    </font>
    <font>
      <b/>
      <sz val="10"/>
      <name val="宋体"/>
      <family val="3"/>
      <charset val="134"/>
    </font>
    <font>
      <sz val="9"/>
      <color indexed="13"/>
      <name val="宋体"/>
      <family val="3"/>
      <charset val="134"/>
    </font>
    <font>
      <sz val="8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sz val="10"/>
      <name val="Helv"/>
      <family val="2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/>
    <xf numFmtId="0" fontId="15" fillId="0" borderId="0">
      <alignment vertical="center"/>
    </xf>
    <xf numFmtId="0" fontId="14" fillId="0" borderId="0" applyBorder="0"/>
  </cellStyleXfs>
  <cellXfs count="261">
    <xf numFmtId="0" fontId="0" fillId="0" borderId="0" xfId="0">
      <alignment vertical="center"/>
    </xf>
    <xf numFmtId="0" fontId="1" fillId="0" borderId="0" xfId="1" applyFont="1" applyFill="1" applyAlignment="1" applyProtection="1">
      <alignment horizontal="center" vertical="center" wrapText="1"/>
      <protection locked="0"/>
    </xf>
    <xf numFmtId="0" fontId="2" fillId="0" borderId="0" xfId="1" applyFont="1" applyFill="1" applyAlignment="1" applyProtection="1">
      <alignment horizontal="center" vertical="center" wrapText="1"/>
      <protection locked="0"/>
    </xf>
    <xf numFmtId="0" fontId="3" fillId="0" borderId="0" xfId="1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/>
    <xf numFmtId="0" fontId="4" fillId="0" borderId="0" xfId="1" applyFont="1" applyFill="1" applyAlignment="1" applyProtection="1">
      <alignment horizontal="center" vertical="center" wrapText="1"/>
      <protection locked="0"/>
    </xf>
    <xf numFmtId="0" fontId="2" fillId="2" borderId="0" xfId="1" applyFont="1" applyFill="1" applyAlignment="1" applyProtection="1">
      <alignment horizontal="center" vertical="center" wrapText="1"/>
      <protection locked="0"/>
    </xf>
    <xf numFmtId="0" fontId="5" fillId="0" borderId="0" xfId="1" applyFont="1" applyFill="1" applyAlignment="1" applyProtection="1">
      <alignment horizontal="center" vertical="center" wrapText="1"/>
      <protection locked="0"/>
    </xf>
    <xf numFmtId="0" fontId="6" fillId="0" borderId="0" xfId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178" fontId="2" fillId="0" borderId="0" xfId="0" applyNumberFormat="1" applyFont="1" applyFill="1" applyAlignment="1" applyProtection="1">
      <alignment horizontal="center" vertical="center" shrinkToFi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2" fillId="0" borderId="0" xfId="1" applyFont="1" applyFill="1" applyAlignment="1" applyProtection="1">
      <alignment horizontal="left" vertical="center" wrapText="1"/>
      <protection locked="0"/>
    </xf>
    <xf numFmtId="0" fontId="2" fillId="0" borderId="0" xfId="1" applyFont="1" applyFill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2" fillId="0" borderId="3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shrinkToFit="1"/>
      <protection locked="0"/>
    </xf>
    <xf numFmtId="0" fontId="9" fillId="3" borderId="2" xfId="2" applyFont="1" applyFill="1" applyBorder="1" applyAlignment="1">
      <alignment horizontal="left" vertical="center" wrapText="1"/>
    </xf>
    <xf numFmtId="0" fontId="3" fillId="3" borderId="2" xfId="1" applyFont="1" applyFill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>
      <alignment horizontal="left" vertical="center" wrapText="1"/>
    </xf>
    <xf numFmtId="0" fontId="4" fillId="4" borderId="2" xfId="1" applyFont="1" applyFill="1" applyBorder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>
      <alignment vertical="center" wrapText="1"/>
    </xf>
    <xf numFmtId="0" fontId="3" fillId="2" borderId="2" xfId="1" applyFont="1" applyFill="1" applyBorder="1" applyAlignment="1" applyProtection="1">
      <alignment vertical="center" wrapText="1"/>
      <protection locked="0"/>
    </xf>
    <xf numFmtId="0" fontId="5" fillId="2" borderId="2" xfId="1" applyFont="1" applyFill="1" applyBorder="1" applyAlignment="1" applyProtection="1">
      <alignment horizontal="center" vertical="center" shrinkToFit="1"/>
      <protection hidden="1"/>
    </xf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3" borderId="2" xfId="3" applyFont="1" applyFill="1" applyBorder="1" applyAlignment="1" applyProtection="1">
      <alignment horizontal="left" vertical="center" wrapText="1"/>
      <protection locked="0"/>
    </xf>
    <xf numFmtId="0" fontId="5" fillId="3" borderId="2" xfId="1" applyFont="1" applyFill="1" applyBorder="1" applyAlignment="1" applyProtection="1">
      <alignment horizontal="center" vertical="center" wrapText="1"/>
      <protection locked="0"/>
    </xf>
    <xf numFmtId="0" fontId="5" fillId="3" borderId="1" xfId="1" applyFont="1" applyFill="1" applyBorder="1" applyAlignment="1" applyProtection="1">
      <alignment horizontal="center" vertical="center" wrapText="1"/>
      <protection locked="0"/>
    </xf>
    <xf numFmtId="0" fontId="5" fillId="3" borderId="2" xfId="1" applyFont="1" applyFill="1" applyBorder="1" applyAlignment="1" applyProtection="1">
      <alignment horizontal="center" vertical="center" wrapText="1"/>
      <protection hidden="1"/>
    </xf>
    <xf numFmtId="0" fontId="2" fillId="3" borderId="2" xfId="3" applyFont="1" applyFill="1" applyBorder="1" applyAlignment="1" applyProtection="1">
      <alignment horizontal="left" vertical="center" wrapText="1"/>
      <protection locked="0"/>
    </xf>
    <xf numFmtId="0" fontId="2" fillId="3" borderId="2" xfId="1" applyFont="1" applyFill="1" applyBorder="1" applyAlignment="1" applyProtection="1">
      <alignment horizontal="center" vertical="center" wrapText="1"/>
      <protection locked="0"/>
    </xf>
    <xf numFmtId="0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2" xfId="1" applyFont="1" applyFill="1" applyBorder="1" applyAlignment="1" applyProtection="1">
      <alignment horizontal="center" vertical="center" wrapText="1"/>
      <protection hidden="1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10" fillId="3" borderId="1" xfId="1" applyFont="1" applyFill="1" applyBorder="1" applyAlignment="1" applyProtection="1">
      <alignment horizontal="center" vertical="center" wrapText="1"/>
      <protection locked="0"/>
    </xf>
    <xf numFmtId="0" fontId="2" fillId="2" borderId="6" xfId="1" applyFont="1" applyFill="1" applyBorder="1" applyAlignment="1" applyProtection="1">
      <alignment horizontal="center" vertical="center" wrapText="1"/>
      <protection locked="0"/>
    </xf>
    <xf numFmtId="0" fontId="2" fillId="2" borderId="7" xfId="1" applyFont="1" applyFill="1" applyBorder="1" applyAlignment="1" applyProtection="1">
      <alignment horizontal="center" vertical="center" wrapText="1"/>
      <protection locked="0"/>
    </xf>
    <xf numFmtId="0" fontId="10" fillId="3" borderId="6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2" fillId="2" borderId="9" xfId="1" applyFont="1" applyFill="1" applyBorder="1" applyAlignment="1" applyProtection="1">
      <alignment horizontal="center" vertical="center" wrapText="1"/>
      <protection locked="0"/>
    </xf>
    <xf numFmtId="0" fontId="2" fillId="0" borderId="1" xfId="3" applyFont="1" applyFill="1" applyBorder="1" applyAlignment="1" applyProtection="1">
      <alignment horizontal="center" vertical="center" wrapText="1"/>
      <protection locked="0"/>
    </xf>
    <xf numFmtId="0" fontId="2" fillId="0" borderId="2" xfId="3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Fill="1" applyAlignment="1" applyProtection="1">
      <alignment horizontal="center" vertical="center" shrinkToFit="1"/>
      <protection locked="0"/>
    </xf>
    <xf numFmtId="0" fontId="2" fillId="0" borderId="11" xfId="1" applyFont="1" applyFill="1" applyBorder="1" applyAlignment="1" applyProtection="1">
      <alignment horizontal="right" vertical="center" wrapText="1"/>
      <protection locked="0"/>
    </xf>
    <xf numFmtId="0" fontId="2" fillId="0" borderId="11" xfId="1" applyFont="1" applyFill="1" applyBorder="1" applyAlignment="1" applyProtection="1">
      <alignment horizontal="center" vertical="center" wrapTex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shrinkToFit="1"/>
      <protection locked="0"/>
    </xf>
    <xf numFmtId="0" fontId="2" fillId="0" borderId="13" xfId="1" applyFont="1" applyFill="1" applyBorder="1" applyAlignment="1" applyProtection="1">
      <alignment horizontal="center" vertical="center" wrapText="1"/>
      <protection locked="0"/>
    </xf>
    <xf numFmtId="0" fontId="2" fillId="0" borderId="14" xfId="1" applyFont="1" applyFill="1" applyBorder="1" applyAlignment="1" applyProtection="1">
      <alignment horizontal="center" vertical="center" wrapText="1"/>
      <protection locked="0"/>
    </xf>
    <xf numFmtId="0" fontId="2" fillId="2" borderId="14" xfId="1" applyFont="1" applyFill="1" applyBorder="1" applyAlignment="1" applyProtection="1">
      <alignment horizontal="center" vertical="center" wrapText="1"/>
      <protection locked="0"/>
    </xf>
    <xf numFmtId="0" fontId="2" fillId="2" borderId="13" xfId="1" applyFont="1" applyFill="1" applyBorder="1" applyAlignment="1" applyProtection="1">
      <alignment horizontal="center" vertical="center" wrapText="1"/>
      <protection locked="0"/>
    </xf>
    <xf numFmtId="0" fontId="2" fillId="2" borderId="13" xfId="1" applyFont="1" applyFill="1" applyBorder="1" applyAlignment="1" applyProtection="1">
      <alignment horizontal="center" vertical="center" wrapText="1"/>
      <protection locked="0"/>
    </xf>
    <xf numFmtId="0" fontId="3" fillId="3" borderId="2" xfId="1" applyFont="1" applyFill="1" applyBorder="1" applyAlignment="1" applyProtection="1">
      <alignment horizontal="center" vertical="center" shrinkToFit="1"/>
      <protection locked="0"/>
    </xf>
    <xf numFmtId="0" fontId="3" fillId="3" borderId="14" xfId="1" applyFont="1" applyFill="1" applyBorder="1" applyAlignment="1" applyProtection="1">
      <alignment horizontal="center" vertical="center" wrapText="1"/>
      <protection locked="0"/>
    </xf>
    <xf numFmtId="0" fontId="3" fillId="3" borderId="13" xfId="1" applyFont="1" applyFill="1" applyBorder="1" applyAlignment="1" applyProtection="1">
      <alignment horizontal="center" vertical="center" wrapText="1"/>
      <protection locked="0"/>
    </xf>
    <xf numFmtId="0" fontId="3" fillId="3" borderId="13" xfId="1" applyFont="1" applyFill="1" applyBorder="1" applyAlignment="1" applyProtection="1">
      <alignment horizontal="right" vertical="center" wrapText="1"/>
      <protection locked="0"/>
    </xf>
    <xf numFmtId="49" fontId="4" fillId="4" borderId="2" xfId="1" applyNumberFormat="1" applyFont="1" applyFill="1" applyBorder="1" applyAlignment="1" applyProtection="1">
      <alignment horizontal="center" vertical="center" shrinkToFit="1"/>
      <protection locked="0"/>
    </xf>
    <xf numFmtId="49" fontId="4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3" xfId="1" applyFont="1" applyFill="1" applyBorder="1" applyAlignment="1" applyProtection="1">
      <alignment horizontal="right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49" fontId="4" fillId="4" borderId="2" xfId="1" applyNumberFormat="1" applyFont="1" applyFill="1" applyBorder="1" applyAlignment="1" applyProtection="1">
      <alignment horizontal="center" vertical="center" shrinkToFit="1"/>
      <protection hidden="1"/>
    </xf>
    <xf numFmtId="49" fontId="4" fillId="4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5" fillId="2" borderId="2" xfId="1" applyFont="1" applyFill="1" applyBorder="1" applyAlignment="1" applyProtection="1">
      <alignment horizontal="center" vertical="center" wrapText="1"/>
      <protection hidden="1"/>
    </xf>
    <xf numFmtId="0" fontId="2" fillId="2" borderId="2" xfId="1" applyFont="1" applyFill="1" applyBorder="1" applyAlignment="1" applyProtection="1">
      <alignment horizontal="center" vertical="center" shrinkToFit="1"/>
      <protection hidden="1"/>
    </xf>
    <xf numFmtId="0" fontId="2" fillId="2" borderId="13" xfId="1" applyFont="1" applyFill="1" applyBorder="1" applyAlignment="1" applyProtection="1">
      <alignment horizontal="center" vertical="center" wrapText="1"/>
      <protection locked="0"/>
    </xf>
    <xf numFmtId="0" fontId="2" fillId="2" borderId="14" xfId="1" applyFont="1" applyFill="1" applyBorder="1" applyAlignment="1" applyProtection="1">
      <alignment horizontal="center" vertical="center" wrapText="1"/>
      <protection locked="0"/>
    </xf>
    <xf numFmtId="0" fontId="5" fillId="3" borderId="13" xfId="1" applyFont="1" applyFill="1" applyBorder="1" applyAlignment="1" applyProtection="1">
      <alignment horizontal="center" vertical="center" wrapText="1"/>
      <protection locked="0"/>
    </xf>
    <xf numFmtId="0" fontId="5" fillId="3" borderId="14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2" fillId="3" borderId="7" xfId="1" applyFont="1" applyFill="1" applyBorder="1" applyAlignment="1" applyProtection="1">
      <alignment horizontal="right" vertical="center" wrapText="1"/>
      <protection locked="0"/>
    </xf>
    <xf numFmtId="0" fontId="2" fillId="3" borderId="0" xfId="1" applyFont="1" applyFill="1" applyBorder="1" applyAlignment="1" applyProtection="1">
      <alignment horizontal="center" vertical="center" wrapText="1"/>
      <protection hidden="1"/>
    </xf>
    <xf numFmtId="0" fontId="2" fillId="2" borderId="6" xfId="1" applyFont="1" applyFill="1" applyBorder="1" applyAlignment="1" applyProtection="1">
      <alignment horizontal="center" vertical="center" wrapText="1"/>
      <protection hidden="1"/>
    </xf>
    <xf numFmtId="0" fontId="2" fillId="2" borderId="3" xfId="1" applyFont="1" applyFill="1" applyBorder="1" applyAlignment="1" applyProtection="1">
      <alignment horizontal="center" vertical="center" wrapText="1"/>
      <protection hidden="1"/>
    </xf>
    <xf numFmtId="0" fontId="2" fillId="0" borderId="4" xfId="3" applyFont="1" applyFill="1" applyBorder="1" applyAlignment="1" applyProtection="1">
      <alignment horizontal="center" vertical="center" wrapText="1"/>
      <protection locked="0"/>
    </xf>
    <xf numFmtId="0" fontId="2" fillId="0" borderId="13" xfId="3" applyFont="1" applyFill="1" applyBorder="1" applyAlignment="1" applyProtection="1">
      <alignment horizontal="center" vertical="center" wrapText="1"/>
      <protection locked="0"/>
    </xf>
    <xf numFmtId="0" fontId="2" fillId="0" borderId="13" xfId="1" applyFont="1" applyFill="1" applyBorder="1" applyAlignment="1" applyProtection="1">
      <alignment horizontal="center" vertical="center" wrapText="1"/>
      <protection locked="0"/>
    </xf>
    <xf numFmtId="0" fontId="2" fillId="0" borderId="14" xfId="1" applyFont="1" applyFill="1" applyBorder="1" applyAlignment="1" applyProtection="1">
      <alignment horizontal="center" vertical="center" wrapText="1"/>
      <protection locked="0"/>
    </xf>
    <xf numFmtId="0" fontId="2" fillId="3" borderId="4" xfId="1" applyFont="1" applyFill="1" applyBorder="1" applyAlignment="1" applyProtection="1">
      <alignment horizontal="right" vertical="center" wrapText="1"/>
      <protection locked="0"/>
    </xf>
    <xf numFmtId="0" fontId="2" fillId="3" borderId="12" xfId="1" applyFont="1" applyFill="1" applyBorder="1" applyAlignment="1" applyProtection="1">
      <alignment horizontal="center" vertical="center" wrapText="1"/>
      <protection hidden="1"/>
    </xf>
    <xf numFmtId="0" fontId="2" fillId="3" borderId="9" xfId="1" applyFont="1" applyFill="1" applyBorder="1" applyAlignment="1" applyProtection="1">
      <alignment horizontal="right" vertical="center" wrapText="1"/>
      <protection locked="0"/>
    </xf>
    <xf numFmtId="0" fontId="2" fillId="3" borderId="11" xfId="1" applyFont="1" applyFill="1" applyBorder="1" applyAlignment="1" applyProtection="1">
      <alignment horizontal="center" vertical="center" wrapText="1"/>
      <protection hidden="1"/>
    </xf>
    <xf numFmtId="0" fontId="2" fillId="3" borderId="13" xfId="1" applyFont="1" applyFill="1" applyBorder="1" applyAlignment="1" applyProtection="1">
      <alignment horizontal="right" vertical="center" wrapText="1"/>
      <protection locked="0"/>
    </xf>
    <xf numFmtId="0" fontId="2" fillId="3" borderId="14" xfId="1" applyFont="1" applyFill="1" applyBorder="1" applyAlignment="1" applyProtection="1">
      <alignment horizontal="center" vertical="center" wrapText="1"/>
      <protection locked="0"/>
    </xf>
    <xf numFmtId="0" fontId="1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0" xfId="1" applyFont="1" applyFill="1" applyBorder="1" applyAlignment="1" applyProtection="1">
      <alignment horizontal="left" vertical="center" wrapText="1"/>
      <protection locked="0"/>
    </xf>
    <xf numFmtId="0" fontId="2" fillId="0" borderId="11" xfId="1" applyFont="1" applyFill="1" applyBorder="1" applyAlignment="1" applyProtection="1">
      <alignment horizontal="left" vertical="center" wrapText="1"/>
      <protection locked="0"/>
    </xf>
    <xf numFmtId="0" fontId="2" fillId="0" borderId="0" xfId="1" applyFont="1" applyFill="1" applyBorder="1" applyAlignment="1" applyProtection="1">
      <alignment horizontal="right" vertical="center" wrapText="1"/>
      <protection locked="0"/>
    </xf>
    <xf numFmtId="178" fontId="2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0" xfId="1" applyFont="1" applyFill="1" applyBorder="1" applyAlignment="1" applyProtection="1">
      <alignment horizontal="left" vertical="center" wrapText="1"/>
      <protection locked="0"/>
    </xf>
    <xf numFmtId="0" fontId="2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7" xfId="1" applyFont="1" applyFill="1" applyBorder="1" applyAlignment="1" applyProtection="1">
      <alignment vertical="center" wrapText="1"/>
      <protection locked="0"/>
    </xf>
    <xf numFmtId="0" fontId="2" fillId="0" borderId="15" xfId="1" applyFont="1" applyFill="1" applyBorder="1" applyAlignment="1" applyProtection="1">
      <alignment horizontal="center" vertical="center" wrapTex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0" borderId="5" xfId="1" applyFont="1" applyFill="1" applyBorder="1" applyAlignment="1" applyProtection="1">
      <alignment horizontal="center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wrapText="1"/>
      <protection locked="0"/>
    </xf>
    <xf numFmtId="0" fontId="3" fillId="3" borderId="15" xfId="1" applyFont="1" applyFill="1" applyBorder="1" applyAlignment="1" applyProtection="1">
      <alignment horizontal="left" vertical="center" wrapText="1"/>
      <protection locked="0"/>
    </xf>
    <xf numFmtId="0" fontId="3" fillId="3" borderId="0" xfId="1" applyFont="1" applyFill="1" applyBorder="1" applyAlignment="1" applyProtection="1">
      <alignment horizontal="right" vertical="center" wrapText="1"/>
      <protection locked="0"/>
    </xf>
    <xf numFmtId="0" fontId="3" fillId="3" borderId="0" xfId="1" applyFont="1" applyFill="1" applyBorder="1" applyAlignment="1" applyProtection="1">
      <alignment horizontal="center" vertical="center" wrapText="1"/>
      <protection locked="0"/>
    </xf>
    <xf numFmtId="0" fontId="3" fillId="3" borderId="8" xfId="1" applyFont="1" applyFill="1" applyBorder="1" applyAlignment="1" applyProtection="1">
      <alignment horizontal="left" vertical="center" wrapText="1"/>
      <protection locked="0"/>
    </xf>
    <xf numFmtId="0" fontId="2" fillId="2" borderId="0" xfId="1" applyFont="1" applyFill="1" applyBorder="1" applyAlignment="1" applyProtection="1">
      <alignment horizontal="center" vertical="center" wrapText="1"/>
      <protection hidden="1"/>
    </xf>
    <xf numFmtId="0" fontId="4" fillId="0" borderId="15" xfId="1" applyFont="1" applyFill="1" applyBorder="1" applyAlignment="1" applyProtection="1">
      <alignment horizontal="center" vertical="center" wrapText="1"/>
      <protection locked="0"/>
    </xf>
    <xf numFmtId="0" fontId="4" fillId="0" borderId="4" xfId="1" applyFont="1" applyFill="1" applyBorder="1" applyAlignment="1" applyProtection="1">
      <alignment horizontal="right" vertical="center" wrapText="1"/>
      <protection locked="0"/>
    </xf>
    <xf numFmtId="0" fontId="4" fillId="0" borderId="12" xfId="1" applyFont="1" applyFill="1" applyBorder="1" applyAlignment="1" applyProtection="1">
      <alignment horizontal="center" vertical="center" wrapText="1"/>
      <protection locked="0"/>
    </xf>
    <xf numFmtId="0" fontId="4" fillId="0" borderId="5" xfId="1" applyFont="1" applyFill="1" applyBorder="1" applyAlignment="1" applyProtection="1">
      <alignment horizontal="left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wrapText="1"/>
      <protection locked="0"/>
    </xf>
    <xf numFmtId="0" fontId="2" fillId="2" borderId="13" xfId="1" applyFont="1" applyFill="1" applyBorder="1" applyAlignment="1" applyProtection="1">
      <alignment horizontal="center" vertical="center" wrapText="1"/>
      <protection locked="0"/>
    </xf>
    <xf numFmtId="0" fontId="2" fillId="2" borderId="14" xfId="1" applyFont="1" applyFill="1" applyBorder="1" applyAlignment="1" applyProtection="1">
      <alignment horizontal="center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wrapText="1"/>
      <protection locked="0"/>
    </xf>
    <xf numFmtId="0" fontId="2" fillId="2" borderId="0" xfId="1" applyFont="1" applyFill="1" applyBorder="1" applyAlignment="1" applyProtection="1">
      <alignment horizontal="center" vertical="center" wrapText="1"/>
      <protection locked="0"/>
    </xf>
    <xf numFmtId="0" fontId="5" fillId="3" borderId="15" xfId="1" applyFont="1" applyFill="1" applyBorder="1" applyAlignment="1" applyProtection="1">
      <alignment horizontal="center" vertical="center" wrapText="1"/>
      <protection locked="0"/>
    </xf>
    <xf numFmtId="0" fontId="5" fillId="3" borderId="4" xfId="1" applyFont="1" applyFill="1" applyBorder="1" applyAlignment="1" applyProtection="1">
      <alignment horizontal="center" vertical="center" wrapText="1"/>
      <protection locked="0"/>
    </xf>
    <xf numFmtId="0" fontId="5" fillId="3" borderId="12" xfId="1" applyFont="1" applyFill="1" applyBorder="1" applyAlignment="1" applyProtection="1">
      <alignment horizontal="center" vertical="center" wrapText="1"/>
      <protection locked="0"/>
    </xf>
    <xf numFmtId="0" fontId="5" fillId="3" borderId="5" xfId="1" applyFont="1" applyFill="1" applyBorder="1" applyAlignment="1" applyProtection="1">
      <alignment horizontal="center" vertical="center" wrapText="1"/>
      <protection locked="0"/>
    </xf>
    <xf numFmtId="0" fontId="5" fillId="3" borderId="0" xfId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 wrapText="1"/>
      <protection locked="0"/>
    </xf>
    <xf numFmtId="0" fontId="2" fillId="3" borderId="4" xfId="1" applyFont="1" applyFill="1" applyBorder="1" applyAlignment="1" applyProtection="1">
      <alignment horizontal="center" vertical="center" wrapText="1"/>
      <protection locked="0"/>
    </xf>
    <xf numFmtId="0" fontId="2" fillId="3" borderId="12" xfId="1" applyFont="1" applyFill="1" applyBorder="1" applyAlignment="1" applyProtection="1">
      <alignment horizontal="center" vertical="center" wrapText="1"/>
      <protection locked="0"/>
    </xf>
    <xf numFmtId="0" fontId="2" fillId="3" borderId="5" xfId="1" applyFont="1" applyFill="1" applyBorder="1" applyAlignment="1" applyProtection="1">
      <alignment horizontal="center" vertical="center" wrapText="1"/>
      <protection locked="0"/>
    </xf>
    <xf numFmtId="0" fontId="2" fillId="3" borderId="0" xfId="1" applyFont="1" applyFill="1" applyBorder="1" applyAlignment="1" applyProtection="1">
      <alignment horizontal="center" vertical="center" wrapText="1"/>
      <protection locked="0"/>
    </xf>
    <xf numFmtId="0" fontId="2" fillId="3" borderId="0" xfId="1" applyFont="1" applyFill="1" applyBorder="1" applyAlignment="1" applyProtection="1">
      <alignment horizontal="left" vertical="center" wrapText="1"/>
      <protection locked="0"/>
    </xf>
    <xf numFmtId="0" fontId="2" fillId="3" borderId="4" xfId="1" applyFont="1" applyFill="1" applyBorder="1" applyAlignment="1" applyProtection="1">
      <alignment horizontal="right" vertical="center"/>
      <protection locked="0"/>
    </xf>
    <xf numFmtId="178" fontId="2" fillId="3" borderId="12" xfId="1" applyNumberFormat="1" applyFont="1" applyFill="1" applyBorder="1" applyAlignment="1" applyProtection="1">
      <alignment horizontal="center" vertical="center" shrinkToFit="1"/>
      <protection hidden="1"/>
    </xf>
    <xf numFmtId="0" fontId="2" fillId="3" borderId="5" xfId="1" applyFont="1" applyFill="1" applyBorder="1" applyAlignment="1" applyProtection="1">
      <alignment horizontal="left" vertical="center"/>
      <protection locked="0"/>
    </xf>
    <xf numFmtId="0" fontId="2" fillId="3" borderId="0" xfId="1" applyFont="1" applyFill="1" applyBorder="1" applyAlignment="1" applyProtection="1">
      <alignment horizontal="right" vertical="center"/>
      <protection locked="0"/>
    </xf>
    <xf numFmtId="0" fontId="2" fillId="3" borderId="7" xfId="1" applyFont="1" applyFill="1" applyBorder="1" applyAlignment="1" applyProtection="1">
      <alignment horizontal="right" vertical="center"/>
      <protection locked="0"/>
    </xf>
    <xf numFmtId="178" fontId="2" fillId="3" borderId="0" xfId="1" applyNumberFormat="1" applyFont="1" applyFill="1" applyBorder="1" applyAlignment="1" applyProtection="1">
      <alignment horizontal="center" vertical="center" shrinkToFit="1"/>
      <protection hidden="1"/>
    </xf>
    <xf numFmtId="0" fontId="2" fillId="3" borderId="8" xfId="1" applyFont="1" applyFill="1" applyBorder="1" applyAlignment="1" applyProtection="1">
      <alignment horizontal="left" vertical="center"/>
      <protection locked="0"/>
    </xf>
    <xf numFmtId="178" fontId="2" fillId="3" borderId="0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1" applyFont="1" applyBorder="1" applyAlignment="1" applyProtection="1">
      <alignment horizontal="center" vertical="center"/>
      <protection hidden="1"/>
    </xf>
    <xf numFmtId="0" fontId="2" fillId="0" borderId="5" xfId="1" applyFont="1" applyBorder="1" applyAlignment="1" applyProtection="1">
      <alignment horizontal="center" vertical="center"/>
      <protection hidden="1"/>
    </xf>
    <xf numFmtId="178" fontId="2" fillId="3" borderId="12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4" xfId="1" applyFont="1" applyBorder="1" applyAlignment="1" applyProtection="1">
      <alignment horizontal="center" vertical="center"/>
      <protection hidden="1"/>
    </xf>
    <xf numFmtId="0" fontId="2" fillId="0" borderId="15" xfId="1" applyFont="1" applyBorder="1" applyAlignment="1" applyProtection="1">
      <alignment horizontal="center" vertical="center"/>
      <protection hidden="1"/>
    </xf>
    <xf numFmtId="0" fontId="2" fillId="3" borderId="5" xfId="1" applyFont="1" applyFill="1" applyBorder="1" applyAlignment="1" applyProtection="1">
      <alignment horizontal="left" vertical="center" wrapText="1"/>
      <protection locked="0"/>
    </xf>
    <xf numFmtId="0" fontId="2" fillId="3" borderId="0" xfId="1" applyFont="1" applyFill="1" applyBorder="1" applyAlignment="1" applyProtection="1">
      <alignment horizontal="right" vertical="center" wrapText="1"/>
      <protection locked="0"/>
    </xf>
    <xf numFmtId="0" fontId="2" fillId="3" borderId="8" xfId="1" applyFont="1" applyFill="1" applyBorder="1" applyAlignment="1" applyProtection="1">
      <alignment horizontal="left" vertical="center" wrapText="1"/>
      <protection locked="0"/>
    </xf>
    <xf numFmtId="0" fontId="2" fillId="3" borderId="10" xfId="1" applyFont="1" applyFill="1" applyBorder="1" applyAlignment="1" applyProtection="1">
      <alignment horizontal="left" vertical="center" wrapText="1"/>
      <protection locked="0"/>
    </xf>
    <xf numFmtId="178" fontId="2" fillId="3" borderId="11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15" xfId="1" applyFont="1" applyFill="1" applyBorder="1" applyAlignment="1" applyProtection="1">
      <alignment horizontal="left" vertical="center"/>
      <protection hidden="1"/>
    </xf>
    <xf numFmtId="178" fontId="2" fillId="3" borderId="0" xfId="1" applyNumberFormat="1" applyFont="1" applyFill="1" applyBorder="1" applyAlignment="1" applyProtection="1">
      <alignment horizontal="center" vertical="center" wrapText="1" shrinkToFit="1"/>
      <protection hidden="1"/>
    </xf>
    <xf numFmtId="0" fontId="2" fillId="3" borderId="1" xfId="3" applyFont="1" applyFill="1" applyBorder="1" applyAlignment="1" applyProtection="1">
      <alignment horizontal="center" vertical="center" wrapText="1"/>
      <protection locked="0"/>
    </xf>
    <xf numFmtId="0" fontId="2" fillId="3" borderId="6" xfId="3" applyFont="1" applyFill="1" applyBorder="1" applyAlignment="1" applyProtection="1">
      <alignment horizontal="center" vertical="center" wrapText="1"/>
      <protection locked="0"/>
    </xf>
    <xf numFmtId="0" fontId="2" fillId="0" borderId="2" xfId="3" applyFont="1" applyFill="1" applyBorder="1" applyAlignment="1" applyProtection="1">
      <alignment horizontal="left" vertical="center" wrapText="1"/>
      <protection locked="0"/>
    </xf>
    <xf numFmtId="0" fontId="5" fillId="3" borderId="13" xfId="1" applyFont="1" applyFill="1" applyBorder="1" applyAlignment="1" applyProtection="1">
      <alignment horizontal="right" vertical="center"/>
      <protection locked="0"/>
    </xf>
    <xf numFmtId="0" fontId="5" fillId="3" borderId="14" xfId="1" applyFont="1" applyFill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 applyProtection="1">
      <alignment horizontal="right" vertical="center"/>
      <protection locked="0"/>
    </xf>
    <xf numFmtId="0" fontId="2" fillId="3" borderId="14" xfId="1" applyFont="1" applyFill="1" applyBorder="1" applyAlignment="1" applyProtection="1">
      <alignment horizontal="center" vertical="center"/>
      <protection locked="0"/>
    </xf>
    <xf numFmtId="0" fontId="2" fillId="0" borderId="13" xfId="1" applyFont="1" applyFill="1" applyBorder="1" applyAlignment="1" applyProtection="1">
      <alignment horizontal="right" vertical="center" wrapTex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0" borderId="5" xfId="1" applyFont="1" applyFill="1" applyBorder="1" applyAlignment="1" applyProtection="1">
      <alignment horizontal="center" vertical="center" wrapText="1"/>
      <protection locked="0"/>
    </xf>
    <xf numFmtId="0" fontId="2" fillId="0" borderId="7" xfId="1" applyFont="1" applyFill="1" applyBorder="1" applyAlignment="1" applyProtection="1">
      <alignment horizontal="right" vertical="center" wrapText="1"/>
      <protection locked="0"/>
    </xf>
    <xf numFmtId="0" fontId="2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8" xfId="1" applyFont="1" applyBorder="1" applyAlignment="1" applyProtection="1">
      <alignment horizontal="left" vertical="center" wrapText="1"/>
      <protection hidden="1"/>
    </xf>
    <xf numFmtId="0" fontId="2" fillId="0" borderId="9" xfId="1" applyFont="1" applyFill="1" applyBorder="1" applyAlignment="1" applyProtection="1">
      <alignment horizontal="right" vertical="center" wrapText="1"/>
      <protection locked="0"/>
    </xf>
    <xf numFmtId="0" fontId="2" fillId="0" borderId="10" xfId="1" applyFont="1" applyBorder="1" applyAlignment="1" applyProtection="1">
      <alignment horizontal="left" vertical="center" wrapText="1"/>
      <protection hidden="1"/>
    </xf>
    <xf numFmtId="0" fontId="2" fillId="0" borderId="4" xfId="1" applyFont="1" applyFill="1" applyBorder="1" applyAlignment="1" applyProtection="1">
      <alignment horizontal="right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0" borderId="5" xfId="1" applyFont="1" applyBorder="1" applyAlignment="1" applyProtection="1">
      <alignment horizontal="left" vertical="center" wrapText="1"/>
      <protection hidden="1"/>
    </xf>
    <xf numFmtId="178" fontId="2" fillId="3" borderId="11" xfId="1" applyNumberFormat="1" applyFont="1" applyFill="1" applyBorder="1" applyAlignment="1" applyProtection="1">
      <alignment horizontal="center" vertical="center" shrinkToFit="1"/>
      <protection hidden="1"/>
    </xf>
    <xf numFmtId="0" fontId="5" fillId="3" borderId="15" xfId="1" applyFont="1" applyFill="1" applyBorder="1" applyAlignment="1" applyProtection="1">
      <alignment horizontal="left" vertical="center"/>
      <protection locked="0"/>
    </xf>
    <xf numFmtId="0" fontId="5" fillId="3" borderId="0" xfId="1" applyFont="1" applyFill="1" applyBorder="1" applyAlignment="1" applyProtection="1">
      <alignment horizontal="right" vertical="center"/>
      <protection locked="0"/>
    </xf>
    <xf numFmtId="0" fontId="2" fillId="3" borderId="15" xfId="1" applyFont="1" applyFill="1" applyBorder="1" applyAlignment="1" applyProtection="1">
      <alignment horizontal="left" vertical="center"/>
      <protection locked="0"/>
    </xf>
    <xf numFmtId="0" fontId="2" fillId="0" borderId="14" xfId="1" applyFont="1" applyBorder="1" applyAlignment="1" applyProtection="1">
      <alignment horizontal="left" vertical="center"/>
      <protection hidden="1"/>
    </xf>
    <xf numFmtId="0" fontId="2" fillId="0" borderId="15" xfId="1" applyFont="1" applyBorder="1" applyAlignment="1" applyProtection="1">
      <alignment horizontal="left" vertical="center"/>
      <protection hidden="1"/>
    </xf>
    <xf numFmtId="0" fontId="2" fillId="0" borderId="1" xfId="3" applyFont="1" applyFill="1" applyBorder="1" applyAlignment="1" applyProtection="1">
      <alignment horizontal="left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3" borderId="11" xfId="1" applyFont="1" applyFill="1" applyBorder="1" applyAlignment="1" applyProtection="1">
      <alignment horizontal="left" vertical="center" wrapText="1"/>
      <protection locked="0"/>
    </xf>
    <xf numFmtId="0" fontId="2" fillId="0" borderId="5" xfId="1" applyFont="1" applyBorder="1" applyAlignment="1" applyProtection="1">
      <alignment horizontal="left" vertical="center"/>
      <protection hidden="1"/>
    </xf>
    <xf numFmtId="0" fontId="2" fillId="0" borderId="10" xfId="1" applyFont="1" applyBorder="1" applyAlignment="1" applyProtection="1">
      <alignment horizontal="left" vertical="center"/>
      <protection hidden="1"/>
    </xf>
    <xf numFmtId="0" fontId="2" fillId="3" borderId="12" xfId="1" applyFont="1" applyFill="1" applyBorder="1" applyAlignment="1" applyProtection="1">
      <alignment horizontal="left" vertical="center" wrapText="1"/>
      <protection locked="0"/>
    </xf>
    <xf numFmtId="0" fontId="2" fillId="0" borderId="12" xfId="1" applyFont="1" applyBorder="1" applyAlignment="1" applyProtection="1">
      <alignment horizontal="left" vertical="center"/>
      <protection hidden="1"/>
    </xf>
    <xf numFmtId="0" fontId="2" fillId="0" borderId="2" xfId="1" applyFont="1" applyBorder="1" applyAlignment="1" applyProtection="1">
      <alignment horizontal="center" vertical="center"/>
      <protection hidden="1"/>
    </xf>
    <xf numFmtId="0" fontId="2" fillId="3" borderId="7" xfId="1" applyFont="1" applyFill="1" applyBorder="1" applyAlignment="1" applyProtection="1">
      <alignment horizontal="right" vertical="center" wrapText="1"/>
      <protection locked="0"/>
    </xf>
    <xf numFmtId="0" fontId="2" fillId="3" borderId="0" xfId="1" applyFont="1" applyFill="1" applyBorder="1" applyAlignment="1" applyProtection="1">
      <alignment horizontal="center" vertical="center" wrapText="1"/>
      <protection hidden="1"/>
    </xf>
    <xf numFmtId="0" fontId="2" fillId="3" borderId="14" xfId="1" applyFont="1" applyFill="1" applyBorder="1" applyAlignment="1" applyProtection="1">
      <alignment horizontal="center" vertical="center" wrapText="1"/>
      <protection hidden="1"/>
    </xf>
    <xf numFmtId="0" fontId="5" fillId="3" borderId="13" xfId="1" applyFont="1" applyFill="1" applyBorder="1" applyAlignment="1" applyProtection="1">
      <alignment horizontal="right" vertical="center" wrapText="1"/>
      <protection locked="0"/>
    </xf>
    <xf numFmtId="0" fontId="5" fillId="3" borderId="14" xfId="1" applyFont="1" applyFill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 applyProtection="1">
      <alignment horizontal="center" vertical="center" shrinkToFit="1"/>
      <protection hidden="1"/>
    </xf>
    <xf numFmtId="0" fontId="2" fillId="0" borderId="0" xfId="1" applyFont="1" applyFill="1" applyAlignment="1" applyProtection="1">
      <alignment horizontal="right" vertical="center" wrapText="1"/>
      <protection locked="0"/>
    </xf>
    <xf numFmtId="0" fontId="5" fillId="3" borderId="13" xfId="1" applyFont="1" applyFill="1" applyBorder="1" applyAlignment="1" applyProtection="1">
      <alignment horizontal="center" vertical="center"/>
      <protection locked="0"/>
    </xf>
    <xf numFmtId="0" fontId="5" fillId="3" borderId="15" xfId="1" applyFont="1" applyFill="1" applyBorder="1" applyAlignment="1" applyProtection="1">
      <alignment horizontal="center" vertical="center"/>
      <protection locked="0"/>
    </xf>
    <xf numFmtId="0" fontId="5" fillId="3" borderId="0" xfId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left" vertical="center" wrapText="1"/>
      <protection locked="0"/>
    </xf>
    <xf numFmtId="0" fontId="2" fillId="0" borderId="11" xfId="1" applyFont="1" applyBorder="1" applyAlignment="1" applyProtection="1">
      <alignment horizontal="left" vertical="center"/>
      <protection hidden="1"/>
    </xf>
    <xf numFmtId="0" fontId="2" fillId="3" borderId="15" xfId="1" applyFont="1" applyFill="1" applyBorder="1" applyAlignment="1" applyProtection="1">
      <alignment horizontal="left" vertical="center" wrapText="1"/>
      <protection locked="0"/>
    </xf>
    <xf numFmtId="178" fontId="2" fillId="3" borderId="14" xfId="1" applyNumberFormat="1" applyFont="1" applyFill="1" applyBorder="1" applyAlignment="1" applyProtection="1">
      <alignment horizontal="center" vertical="center" shrinkToFit="1"/>
      <protection hidden="1"/>
    </xf>
    <xf numFmtId="0" fontId="5" fillId="3" borderId="15" xfId="1" applyFont="1" applyFill="1" applyBorder="1" applyAlignment="1" applyProtection="1">
      <alignment horizontal="left" vertical="center" wrapText="1"/>
      <protection locked="0"/>
    </xf>
    <xf numFmtId="178" fontId="5" fillId="3" borderId="14" xfId="1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1" applyFont="1" applyFill="1" applyBorder="1" applyAlignment="1" applyProtection="1">
      <alignment horizontal="right" vertical="center" wrapText="1"/>
      <protection locked="0"/>
    </xf>
    <xf numFmtId="178" fontId="2" fillId="0" borderId="0" xfId="1" applyNumberFormat="1" applyFont="1" applyFill="1" applyAlignment="1" applyProtection="1">
      <alignment horizontal="center" vertical="center" shrinkToFi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2" borderId="13" xfId="1" applyFont="1" applyFill="1" applyBorder="1" applyAlignment="1" applyProtection="1">
      <alignment horizontal="center" vertical="center" shrinkToFit="1"/>
      <protection locked="0"/>
    </xf>
    <xf numFmtId="0" fontId="2" fillId="2" borderId="14" xfId="1" applyFont="1" applyFill="1" applyBorder="1" applyAlignment="1" applyProtection="1">
      <alignment horizontal="center" vertical="center" shrinkToFit="1"/>
      <protection locked="0"/>
    </xf>
    <xf numFmtId="0" fontId="2" fillId="2" borderId="11" xfId="1" applyFont="1" applyFill="1" applyBorder="1" applyAlignment="1" applyProtection="1">
      <alignment horizontal="center" vertical="center" wrapText="1"/>
      <protection locked="0"/>
    </xf>
    <xf numFmtId="0" fontId="2" fillId="0" borderId="5" xfId="1" applyFont="1" applyFill="1" applyBorder="1" applyAlignment="1" applyProtection="1">
      <alignment horizontal="center" vertical="center" wrapText="1"/>
      <protection locked="0"/>
    </xf>
    <xf numFmtId="0" fontId="2" fillId="0" borderId="13" xfId="1" applyFont="1" applyFill="1" applyBorder="1" applyAlignment="1" applyProtection="1">
      <alignment horizontal="center" vertical="center" wrapText="1"/>
      <protection locked="0"/>
    </xf>
    <xf numFmtId="0" fontId="2" fillId="0" borderId="14" xfId="1" applyFont="1" applyFill="1" applyBorder="1" applyAlignment="1" applyProtection="1">
      <alignment horizontal="center" vertical="center" wrapText="1"/>
      <protection locked="0"/>
    </xf>
    <xf numFmtId="0" fontId="2" fillId="0" borderId="15" xfId="1" applyFont="1" applyFill="1" applyBorder="1" applyAlignment="1" applyProtection="1">
      <alignment horizontal="center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shrinkToFit="1"/>
      <protection locked="0"/>
    </xf>
    <xf numFmtId="0" fontId="2" fillId="2" borderId="10" xfId="1" applyFont="1" applyFill="1" applyBorder="1" applyAlignment="1" applyProtection="1">
      <alignment horizontal="center" vertical="center" wrapText="1"/>
      <protection locked="0"/>
    </xf>
    <xf numFmtId="178" fontId="2" fillId="3" borderId="0" xfId="1" applyNumberFormat="1" applyFont="1" applyFill="1" applyBorder="1" applyAlignment="1" applyProtection="1">
      <alignment horizontal="center" vertical="center" shrinkToFit="1"/>
      <protection locked="0"/>
    </xf>
    <xf numFmtId="0" fontId="4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4" fillId="0" borderId="0" xfId="1" applyFont="1" applyFill="1" applyBorder="1" applyAlignment="1" applyProtection="1">
      <alignment horizontal="center" vertical="center" wrapText="1"/>
      <protection locked="0"/>
    </xf>
    <xf numFmtId="0" fontId="12" fillId="3" borderId="2" xfId="1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Fill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4" fillId="2" borderId="13" xfId="1" applyFont="1" applyFill="1" applyBorder="1" applyAlignment="1" applyProtection="1">
      <alignment horizontal="center" vertical="center" wrapText="1"/>
      <protection locked="0"/>
    </xf>
    <xf numFmtId="0" fontId="4" fillId="2" borderId="14" xfId="1" applyFont="1" applyFill="1" applyBorder="1" applyAlignment="1" applyProtection="1">
      <alignment horizontal="center" vertical="center" wrapText="1"/>
      <protection locked="0"/>
    </xf>
    <xf numFmtId="0" fontId="4" fillId="2" borderId="15" xfId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3" xfId="1" applyFont="1" applyFill="1" applyBorder="1" applyAlignment="1" applyProtection="1">
      <alignment horizontal="center" vertical="center" wrapText="1"/>
      <protection locked="0"/>
    </xf>
    <xf numFmtId="0" fontId="2" fillId="3" borderId="1" xfId="3" applyFont="1" applyFill="1" applyBorder="1" applyAlignment="1" applyProtection="1">
      <alignment horizontal="left" vertical="center" wrapText="1"/>
      <protection locked="0"/>
    </xf>
    <xf numFmtId="0" fontId="2" fillId="3" borderId="6" xfId="3" applyFont="1" applyFill="1" applyBorder="1" applyAlignment="1" applyProtection="1">
      <alignment horizontal="left" vertical="center" wrapText="1"/>
      <protection locked="0"/>
    </xf>
    <xf numFmtId="0" fontId="2" fillId="3" borderId="3" xfId="3" applyFont="1" applyFill="1" applyBorder="1" applyAlignment="1" applyProtection="1">
      <alignment horizontal="left" vertical="center" wrapText="1"/>
      <protection locked="0"/>
    </xf>
    <xf numFmtId="0" fontId="2" fillId="0" borderId="1" xfId="3" applyFont="1" applyFill="1" applyBorder="1" applyAlignment="1" applyProtection="1">
      <alignment horizontal="center" vertical="center" wrapText="1"/>
      <protection locked="0"/>
    </xf>
    <xf numFmtId="0" fontId="2" fillId="0" borderId="3" xfId="3" applyFont="1" applyFill="1" applyBorder="1" applyAlignment="1" applyProtection="1">
      <alignment horizontal="center" vertical="center" wrapText="1"/>
      <protection locked="0"/>
    </xf>
    <xf numFmtId="0" fontId="2" fillId="3" borderId="2" xfId="3" applyFont="1" applyFill="1" applyBorder="1" applyAlignment="1" applyProtection="1">
      <alignment horizontal="left" vertical="center" wrapText="1"/>
      <protection locked="0"/>
    </xf>
    <xf numFmtId="0" fontId="2" fillId="3" borderId="2" xfId="3" applyFont="1" applyFill="1" applyBorder="1" applyAlignment="1" applyProtection="1">
      <alignment horizontal="center" vertical="center" wrapText="1"/>
      <protection locked="0"/>
    </xf>
    <xf numFmtId="0" fontId="11" fillId="3" borderId="2" xfId="3" applyFont="1" applyFill="1" applyBorder="1" applyAlignment="1" applyProtection="1">
      <alignment horizontal="center" vertical="center" wrapText="1"/>
      <protection locked="0"/>
    </xf>
    <xf numFmtId="0" fontId="2" fillId="3" borderId="3" xfId="3" applyFont="1" applyFill="1" applyBorder="1" applyAlignment="1" applyProtection="1">
      <alignment horizontal="center" vertical="center" wrapText="1"/>
      <protection locked="0"/>
    </xf>
    <xf numFmtId="0" fontId="2" fillId="3" borderId="1" xfId="3" applyFont="1" applyFill="1" applyBorder="1" applyAlignment="1" applyProtection="1">
      <alignment horizontal="center" vertical="center" wrapText="1"/>
      <protection locked="0"/>
    </xf>
    <xf numFmtId="0" fontId="2" fillId="3" borderId="6" xfId="3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  <protection locked="0"/>
    </xf>
    <xf numFmtId="0" fontId="2" fillId="2" borderId="8" xfId="1" applyFont="1" applyFill="1" applyBorder="1" applyAlignment="1" applyProtection="1">
      <alignment horizontal="center" vertical="center" wrapText="1"/>
      <protection locked="0"/>
    </xf>
    <xf numFmtId="0" fontId="2" fillId="2" borderId="10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2" fillId="2" borderId="6" xfId="1" applyFont="1" applyFill="1" applyBorder="1" applyAlignment="1" applyProtection="1">
      <alignment horizontal="center" vertical="center" wrapText="1"/>
      <protection hidden="1"/>
    </xf>
    <xf numFmtId="0" fontId="2" fillId="2" borderId="3" xfId="1" applyFont="1" applyFill="1" applyBorder="1" applyAlignment="1" applyProtection="1">
      <alignment horizontal="center" vertical="center" wrapText="1"/>
      <protection hidden="1"/>
    </xf>
    <xf numFmtId="0" fontId="2" fillId="0" borderId="4" xfId="3" applyFont="1" applyFill="1" applyBorder="1" applyAlignment="1" applyProtection="1">
      <alignment horizontal="center" vertical="center" wrapText="1"/>
      <protection locked="0"/>
    </xf>
    <xf numFmtId="0" fontId="2" fillId="0" borderId="9" xfId="3" applyFont="1" applyFill="1" applyBorder="1" applyAlignment="1" applyProtection="1">
      <alignment horizontal="center" vertical="center" wrapText="1"/>
      <protection locked="0"/>
    </xf>
    <xf numFmtId="0" fontId="2" fillId="0" borderId="4" xfId="1" applyFont="1" applyFill="1" applyBorder="1" applyAlignment="1" applyProtection="1">
      <alignment horizontal="center" vertical="center" wrapText="1"/>
      <protection locked="0"/>
    </xf>
    <xf numFmtId="0" fontId="2" fillId="0" borderId="9" xfId="1" applyFont="1" applyFill="1" applyBorder="1" applyAlignment="1" applyProtection="1">
      <alignment horizontal="center" vertical="center" wrapText="1"/>
      <protection locked="0"/>
    </xf>
    <xf numFmtId="0" fontId="2" fillId="0" borderId="7" xfId="1" applyFont="1" applyFill="1" applyBorder="1" applyAlignment="1" applyProtection="1">
      <alignment horizontal="center" vertical="center" wrapText="1"/>
      <protection locked="0"/>
    </xf>
    <xf numFmtId="0" fontId="2" fillId="0" borderId="12" xfId="1" applyFont="1" applyFill="1" applyBorder="1" applyAlignment="1" applyProtection="1">
      <alignment horizontal="center" vertical="center" wrapText="1"/>
      <protection locked="0"/>
    </xf>
    <xf numFmtId="0" fontId="2" fillId="0" borderId="11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Fill="1" applyAlignment="1" applyProtection="1">
      <alignment horizontal="center" vertical="center" wrapText="1"/>
      <protection locked="0"/>
    </xf>
    <xf numFmtId="0" fontId="2" fillId="0" borderId="12" xfId="1" applyFont="1" applyBorder="1" applyAlignment="1" applyProtection="1">
      <alignment horizontal="center" vertical="center"/>
      <protection hidden="1"/>
    </xf>
    <xf numFmtId="0" fontId="2" fillId="0" borderId="11" xfId="1" applyFont="1" applyBorder="1" applyAlignment="1" applyProtection="1">
      <alignment horizontal="center" vertical="center"/>
      <protection hidden="1"/>
    </xf>
    <xf numFmtId="0" fontId="2" fillId="0" borderId="5" xfId="1" applyFont="1" applyBorder="1" applyAlignment="1" applyProtection="1">
      <alignment horizontal="center" vertical="center"/>
      <protection hidden="1"/>
    </xf>
    <xf numFmtId="0" fontId="2" fillId="0" borderId="10" xfId="1" applyFont="1" applyBorder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2" fillId="0" borderId="5" xfId="1" applyFont="1" applyFill="1" applyBorder="1" applyAlignment="1" applyProtection="1">
      <alignment horizontal="center" vertical="center" wrapText="1"/>
      <protection locked="0"/>
    </xf>
    <xf numFmtId="0" fontId="2" fillId="0" borderId="10" xfId="1" applyFont="1" applyFill="1" applyBorder="1" applyAlignment="1" applyProtection="1">
      <alignment horizontal="center" vertical="center" wrapText="1"/>
      <protection locked="0"/>
    </xf>
    <xf numFmtId="0" fontId="2" fillId="2" borderId="14" xfId="1" applyFont="1" applyFill="1" applyBorder="1" applyAlignment="1" applyProtection="1">
      <alignment horizontal="center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wrapText="1"/>
      <protection locked="0"/>
    </xf>
    <xf numFmtId="0" fontId="2" fillId="2" borderId="13" xfId="1" applyFont="1" applyFill="1" applyBorder="1" applyAlignment="1" applyProtection="1">
      <alignment horizontal="center" vertical="center" wrapText="1"/>
      <protection locked="0"/>
    </xf>
  </cellXfs>
  <cellStyles count="4">
    <cellStyle name="常规" xfId="0" builtinId="0"/>
    <cellStyle name="常规_12-5移民项目规划汇总表_10-04-25" xfId="3"/>
    <cellStyle name="常规_长沙市2012年后扶年度计划 2" xfId="2"/>
    <cellStyle name="样式 1" xfId="1"/>
  </cellStyles>
  <dxfs count="0"/>
  <tableStyles count="0" defaultTableStyle="TableStyleMedium2" defaultPivotStyle="PivotStyleLight16"/>
  <colors>
    <mruColors>
      <color rgb="FFFFFFFF"/>
      <color rgb="FFFFFF00"/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953"/>
  <sheetViews>
    <sheetView showGridLines="0" showZeros="0" view="pageBreakPreview" zoomScaleNormal="100" workbookViewId="0">
      <pane ySplit="5" topLeftCell="A6" activePane="bottomLeft" state="frozen"/>
      <selection pane="bottomLeft" activeCell="X51" sqref="X51"/>
    </sheetView>
  </sheetViews>
  <sheetFormatPr defaultColWidth="9" defaultRowHeight="18" customHeight="1"/>
  <cols>
    <col min="1" max="1" width="20.125" style="9" customWidth="1"/>
    <col min="2" max="4" width="5.125" style="10" customWidth="1"/>
    <col min="5" max="5" width="3.875" style="10" customWidth="1"/>
    <col min="6" max="7" width="3.625" style="10" customWidth="1"/>
    <col min="8" max="8" width="4.625" style="10" customWidth="1"/>
    <col min="9" max="11" width="3.625" style="10" customWidth="1"/>
    <col min="12" max="12" width="4.625" style="11" customWidth="1"/>
    <col min="13" max="13" width="5.25" style="10" customWidth="1"/>
    <col min="14" max="14" width="4.625" style="10" customWidth="1"/>
    <col min="15" max="15" width="14.125" style="12" customWidth="1"/>
    <col min="16" max="16" width="4.5" style="10" customWidth="1"/>
    <col min="17" max="17" width="5.125" style="9" customWidth="1"/>
    <col min="18" max="18" width="16.5" style="12" customWidth="1"/>
    <col min="19" max="19" width="4.75" style="13" customWidth="1"/>
    <col min="20" max="20" width="3.75" style="9" customWidth="1"/>
    <col min="21" max="21" width="5.125" style="12" customWidth="1"/>
    <col min="22" max="22" width="5.625" style="10" customWidth="1"/>
    <col min="23" max="16384" width="9" style="14"/>
  </cols>
  <sheetData>
    <row r="1" spans="1:23" ht="18" customHeight="1">
      <c r="A1" s="15" t="s">
        <v>0</v>
      </c>
    </row>
    <row r="2" spans="1:23" s="1" customFormat="1" ht="42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94"/>
      <c r="V2" s="95" t="s">
        <v>2</v>
      </c>
      <c r="W2" s="94"/>
    </row>
    <row r="3" spans="1:23" s="2" customFormat="1" ht="20.25" customHeight="1">
      <c r="A3" s="16"/>
      <c r="B3" s="17"/>
      <c r="L3" s="51"/>
      <c r="O3" s="52"/>
      <c r="P3" s="53"/>
      <c r="Q3" s="96"/>
      <c r="R3" s="97" t="s">
        <v>3</v>
      </c>
      <c r="S3" s="98"/>
      <c r="T3" s="99"/>
      <c r="U3" s="97"/>
      <c r="V3" s="95"/>
      <c r="W3" s="100"/>
    </row>
    <row r="4" spans="1:23" s="2" customFormat="1" ht="17.25" customHeight="1">
      <c r="A4" s="224" t="s">
        <v>4</v>
      </c>
      <c r="B4" s="224" t="s">
        <v>5</v>
      </c>
      <c r="C4" s="220" t="s">
        <v>6</v>
      </c>
      <c r="D4" s="220"/>
      <c r="E4" s="224" t="s">
        <v>7</v>
      </c>
      <c r="F4" s="220" t="s">
        <v>8</v>
      </c>
      <c r="G4" s="220"/>
      <c r="H4" s="224" t="s">
        <v>9</v>
      </c>
      <c r="I4" s="224" t="s">
        <v>10</v>
      </c>
      <c r="J4" s="224" t="s">
        <v>11</v>
      </c>
      <c r="K4" s="224" t="s">
        <v>12</v>
      </c>
      <c r="L4" s="220" t="s">
        <v>13</v>
      </c>
      <c r="M4" s="220"/>
      <c r="N4" s="220"/>
      <c r="O4" s="245" t="s">
        <v>14</v>
      </c>
      <c r="P4" s="248"/>
      <c r="Q4" s="256"/>
      <c r="R4" s="245" t="s">
        <v>15</v>
      </c>
      <c r="S4" s="248"/>
      <c r="T4" s="256"/>
      <c r="U4" s="101"/>
      <c r="V4" s="95"/>
      <c r="W4" s="100"/>
    </row>
    <row r="5" spans="1:23" s="2" customFormat="1" ht="27" customHeight="1">
      <c r="A5" s="225"/>
      <c r="B5" s="225"/>
      <c r="C5" s="19" t="s">
        <v>16</v>
      </c>
      <c r="D5" s="19" t="s">
        <v>17</v>
      </c>
      <c r="E5" s="225"/>
      <c r="F5" s="19" t="s">
        <v>18</v>
      </c>
      <c r="G5" s="19" t="s">
        <v>19</v>
      </c>
      <c r="H5" s="225"/>
      <c r="I5" s="225"/>
      <c r="J5" s="225"/>
      <c r="K5" s="225"/>
      <c r="L5" s="20" t="s">
        <v>20</v>
      </c>
      <c r="M5" s="20" t="s">
        <v>21</v>
      </c>
      <c r="N5" s="20" t="s">
        <v>22</v>
      </c>
      <c r="O5" s="246"/>
      <c r="P5" s="249"/>
      <c r="Q5" s="257"/>
      <c r="R5" s="246"/>
      <c r="S5" s="249"/>
      <c r="T5" s="257"/>
      <c r="U5" s="101"/>
      <c r="V5" s="95"/>
      <c r="W5" s="100"/>
    </row>
    <row r="6" spans="1:23" s="2" customFormat="1" ht="21" customHeight="1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  <c r="J6" s="21">
        <v>10</v>
      </c>
      <c r="K6" s="21">
        <v>11</v>
      </c>
      <c r="L6" s="56">
        <v>12</v>
      </c>
      <c r="M6" s="21">
        <v>13</v>
      </c>
      <c r="N6" s="21">
        <v>14</v>
      </c>
      <c r="O6" s="57">
        <v>15</v>
      </c>
      <c r="P6" s="58"/>
      <c r="Q6" s="102"/>
      <c r="R6" s="209">
        <v>16</v>
      </c>
      <c r="S6" s="210"/>
      <c r="T6" s="211"/>
      <c r="U6" s="101">
        <f>S6+P6+L6+G6</f>
        <v>19</v>
      </c>
      <c r="V6" s="100">
        <f t="shared" ref="V6:V71" si="0">S6+P6+L6+G6</f>
        <v>19</v>
      </c>
      <c r="W6" s="100"/>
    </row>
    <row r="7" spans="1:23" s="3" customFormat="1" ht="27" customHeight="1">
      <c r="A7" s="215" t="s">
        <v>23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6">
        <f>L8</f>
        <v>200</v>
      </c>
      <c r="M7" s="216">
        <f>M8</f>
        <v>200</v>
      </c>
      <c r="N7" s="215">
        <f>N8+N8+N364</f>
        <v>0</v>
      </c>
      <c r="O7" s="221"/>
      <c r="P7" s="222"/>
      <c r="Q7" s="223"/>
      <c r="R7" s="221"/>
      <c r="S7" s="222"/>
      <c r="T7" s="223"/>
      <c r="U7" s="217"/>
      <c r="V7" s="111">
        <v>1</v>
      </c>
    </row>
    <row r="8" spans="1:23" s="7" customFormat="1" ht="21" hidden="1" customHeight="1">
      <c r="A8" s="30" t="s">
        <v>24</v>
      </c>
      <c r="B8" s="22"/>
      <c r="C8" s="22"/>
      <c r="D8" s="22"/>
      <c r="E8" s="22"/>
      <c r="F8" s="22" t="s">
        <v>25</v>
      </c>
      <c r="G8" s="31">
        <f>G9+G103+G190+G215</f>
        <v>1</v>
      </c>
      <c r="H8" s="32"/>
      <c r="I8" s="32"/>
      <c r="J8" s="32"/>
      <c r="K8" s="73"/>
      <c r="L8" s="31">
        <f t="shared" ref="L8:N8" si="1">L9+L103+L190+L215</f>
        <v>200</v>
      </c>
      <c r="M8" s="31">
        <f t="shared" si="1"/>
        <v>200</v>
      </c>
      <c r="N8" s="74">
        <f t="shared" si="1"/>
        <v>0</v>
      </c>
      <c r="O8" s="75"/>
      <c r="P8" s="76"/>
      <c r="Q8" s="116"/>
      <c r="R8" s="117"/>
      <c r="S8" s="118"/>
      <c r="T8" s="119"/>
      <c r="U8" s="120"/>
      <c r="W8" s="126"/>
    </row>
    <row r="9" spans="1:23" s="2" customFormat="1" ht="21" customHeight="1">
      <c r="A9" s="33" t="s">
        <v>26</v>
      </c>
      <c r="B9" s="34"/>
      <c r="C9" s="34"/>
      <c r="D9" s="34"/>
      <c r="E9" s="35"/>
      <c r="F9" s="34" t="s">
        <v>25</v>
      </c>
      <c r="G9" s="36">
        <f>G10+G50+G87</f>
        <v>0</v>
      </c>
      <c r="H9" s="34"/>
      <c r="I9" s="34"/>
      <c r="J9" s="34"/>
      <c r="K9" s="36"/>
      <c r="L9" s="36">
        <f t="shared" ref="L9:N9" si="2">L10+L50+L87</f>
        <v>100</v>
      </c>
      <c r="M9" s="36">
        <f t="shared" si="2"/>
        <v>100</v>
      </c>
      <c r="N9" s="36">
        <f t="shared" si="2"/>
        <v>0</v>
      </c>
      <c r="O9" s="77"/>
      <c r="P9" s="78"/>
      <c r="Q9" s="121"/>
      <c r="R9" s="122"/>
      <c r="S9" s="123"/>
      <c r="T9" s="124"/>
      <c r="U9" s="125"/>
      <c r="V9" s="111">
        <f t="shared" si="0"/>
        <v>100</v>
      </c>
      <c r="W9" s="100"/>
    </row>
    <row r="10" spans="1:23" s="2" customFormat="1" ht="18.95" hidden="1" customHeight="1">
      <c r="A10" s="37" t="s">
        <v>27</v>
      </c>
      <c r="B10" s="38"/>
      <c r="C10" s="38"/>
      <c r="D10" s="38"/>
      <c r="E10" s="39"/>
      <c r="F10" s="38" t="s">
        <v>25</v>
      </c>
      <c r="G10" s="40">
        <f>G11+G24+G39</f>
        <v>0</v>
      </c>
      <c r="H10" s="38"/>
      <c r="I10" s="38"/>
      <c r="J10" s="38"/>
      <c r="K10" s="40"/>
      <c r="L10" s="40">
        <f t="shared" ref="L10:N10" si="3">L11+L24+L39</f>
        <v>0</v>
      </c>
      <c r="M10" s="40">
        <f t="shared" si="3"/>
        <v>0</v>
      </c>
      <c r="N10" s="40">
        <f t="shared" si="3"/>
        <v>0</v>
      </c>
      <c r="O10" s="75"/>
      <c r="P10" s="76"/>
      <c r="Q10" s="116"/>
      <c r="R10" s="127"/>
      <c r="S10" s="128"/>
      <c r="T10" s="129"/>
      <c r="U10" s="130"/>
      <c r="V10" s="111">
        <f t="shared" si="0"/>
        <v>0</v>
      </c>
      <c r="W10" s="100"/>
    </row>
    <row r="11" spans="1:23" s="2" customFormat="1" ht="18.95" hidden="1" customHeight="1">
      <c r="A11" s="226" t="s">
        <v>28</v>
      </c>
      <c r="B11" s="41"/>
      <c r="C11" s="41"/>
      <c r="D11" s="42"/>
      <c r="E11" s="43" t="s">
        <v>29</v>
      </c>
      <c r="F11" s="237" t="s">
        <v>25</v>
      </c>
      <c r="G11" s="240">
        <f>SUM(G14:G23)</f>
        <v>0</v>
      </c>
      <c r="H11" s="41"/>
      <c r="I11" s="41"/>
      <c r="J11" s="41"/>
      <c r="K11" s="79"/>
      <c r="L11" s="240">
        <f t="shared" ref="L11:N11" si="4">SUM(L14:L23)</f>
        <v>0</v>
      </c>
      <c r="M11" s="240">
        <f t="shared" si="4"/>
        <v>0</v>
      </c>
      <c r="N11" s="240">
        <f t="shared" si="4"/>
        <v>0</v>
      </c>
      <c r="O11" s="80" t="s">
        <v>30</v>
      </c>
      <c r="P11" s="81">
        <f t="array" ref="P11">SUM(IF(ISERROR(SEARCH("土地开发",O14:O23)),0,1)*P14:P23)</f>
        <v>0</v>
      </c>
      <c r="Q11" s="131" t="s">
        <v>31</v>
      </c>
      <c r="R11" s="132" t="s">
        <v>32</v>
      </c>
      <c r="S11" s="133">
        <f t="array" ref="S11">SUM(IF(ISERROR(SEARCH("受益移民",R14:R23)),0,1)*S14:S23)</f>
        <v>0</v>
      </c>
      <c r="T11" s="134" t="s">
        <v>33</v>
      </c>
      <c r="U11" s="135"/>
      <c r="V11" s="111">
        <f t="shared" si="0"/>
        <v>0</v>
      </c>
      <c r="W11" s="100"/>
    </row>
    <row r="12" spans="1:23" s="2" customFormat="1" ht="18.95" hidden="1" customHeight="1">
      <c r="A12" s="227"/>
      <c r="B12" s="44"/>
      <c r="C12" s="44"/>
      <c r="D12" s="45"/>
      <c r="E12" s="46" t="s">
        <v>34</v>
      </c>
      <c r="F12" s="238"/>
      <c r="G12" s="241"/>
      <c r="H12" s="44"/>
      <c r="I12" s="44"/>
      <c r="J12" s="44"/>
      <c r="K12" s="82"/>
      <c r="L12" s="241"/>
      <c r="M12" s="241"/>
      <c r="N12" s="241"/>
      <c r="O12" s="80"/>
      <c r="P12" s="81">
        <f t="array" ref="P12">SUM(IF(ISERROR(SEARCH("中低产田改造",O13:O23)),0,1)*P13:P23)</f>
        <v>0</v>
      </c>
      <c r="Q12" s="131"/>
      <c r="R12" s="136"/>
      <c r="S12" s="137"/>
      <c r="T12" s="138"/>
      <c r="U12" s="135"/>
      <c r="V12" s="111">
        <f t="shared" si="0"/>
        <v>0</v>
      </c>
      <c r="W12" s="100"/>
    </row>
    <row r="13" spans="1:23" s="2" customFormat="1" ht="18.95" hidden="1" customHeight="1">
      <c r="A13" s="228"/>
      <c r="B13" s="47"/>
      <c r="C13" s="47"/>
      <c r="D13" s="48"/>
      <c r="E13" s="46" t="s">
        <v>35</v>
      </c>
      <c r="F13" s="239"/>
      <c r="G13" s="242"/>
      <c r="H13" s="47"/>
      <c r="I13" s="47"/>
      <c r="J13" s="47"/>
      <c r="K13" s="83"/>
      <c r="L13" s="242"/>
      <c r="M13" s="242"/>
      <c r="N13" s="242"/>
      <c r="O13" s="80" t="s">
        <v>36</v>
      </c>
      <c r="P13" s="81">
        <f t="array" ref="P13">SUM(IF(ISERROR(SEARCH("土地整理",O14:O23)),0,1)*P14:P23)</f>
        <v>0</v>
      </c>
      <c r="Q13" s="131" t="s">
        <v>31</v>
      </c>
      <c r="R13" s="136"/>
      <c r="S13" s="139"/>
      <c r="T13" s="138"/>
      <c r="U13" s="135"/>
      <c r="V13" s="111">
        <f t="shared" si="0"/>
        <v>0</v>
      </c>
      <c r="W13" s="100"/>
    </row>
    <row r="14" spans="1:23" s="2" customFormat="1" ht="15" hidden="1" customHeight="1">
      <c r="A14" s="229"/>
      <c r="B14" s="224" t="str">
        <f>MID(A14,1,MIN(IF(ISERROR(FIND({"县","市","区"},A14)),4^8,FIND({"县","市","区"},A14))))</f>
        <v/>
      </c>
      <c r="C14" s="224" t="str">
        <f>IF(ISERROR(MID(A14,LEN(B14)+1,MAX(IF(ISERROR(FIND({"道","乡","镇","处","场","区"},A14,LEN(B14)+1)),0,(FIND({"道","乡","镇","处","场","区"},A14,LEN(B14)+1))))-LEN(B14))),"",MID(A14,LEN(B14)+1,MIN(IF(ISERROR(FIND({"道","乡","镇","处","场","区"},A14,LEN(B14)+3)),4^8,(FIND({"道","乡","镇","处","场","区"},A14,LEN(B14)+3))))-LEN(B14)))</f>
        <v/>
      </c>
      <c r="D14" s="224" t="str">
        <f>IF(ISERROR(MID(A14,LEN(B14)+LEN(C14)+1,MAX(IF(ISERROR(FIND({"区","村","会","场"},A14,LEN(B14)+LEN(C14)+1)),0,(FIND({"区","村","会","场"},A14,LEN(B14)+LEN(C14)+1))))-LEN(B14)-LEN(C14))),"",MID(A14,LEN(B14)+LEN(C14)+1,MAX(IF(ISERROR(FIND({"区","村","会","场"},A14,LEN(B14)+LEN(C14)+3)),0,(FIND({"区","村","会","场"},A14,LEN(B14)+LEN(C14)+3))))-LEN(B14)-LEN(C14)))</f>
        <v/>
      </c>
      <c r="E14" s="229"/>
      <c r="F14" s="229" t="str">
        <f t="shared" ref="F14:F18" si="5">IF(G14="","","项")</f>
        <v/>
      </c>
      <c r="G14" s="229"/>
      <c r="H14" s="229"/>
      <c r="I14" s="229"/>
      <c r="J14" s="229"/>
      <c r="K14" s="229"/>
      <c r="L14" s="229">
        <f t="shared" ref="L14:L18" si="6">SUM(M14:N14)</f>
        <v>0</v>
      </c>
      <c r="M14" s="229"/>
      <c r="N14" s="243"/>
      <c r="O14" s="245"/>
      <c r="P14" s="248"/>
      <c r="Q14" s="251" t="str">
        <f t="shared" ref="Q14:Q18" si="7">IF(O14="基本口粮类其他","宗",IF(O14="","","亩"))</f>
        <v/>
      </c>
      <c r="R14" s="245" t="s">
        <v>32</v>
      </c>
      <c r="S14" s="248"/>
      <c r="T14" s="253" t="str">
        <f t="shared" ref="T14:T18" si="8">IF(R14="受益移民","人",IF(R14="","","亩"))</f>
        <v>人</v>
      </c>
      <c r="U14" s="97"/>
      <c r="V14" s="111">
        <f t="shared" si="0"/>
        <v>0</v>
      </c>
      <c r="W14" s="100"/>
    </row>
    <row r="15" spans="1:23" s="2" customFormat="1" ht="15" hidden="1" customHeight="1">
      <c r="A15" s="230"/>
      <c r="B15" s="225"/>
      <c r="C15" s="225"/>
      <c r="D15" s="225"/>
      <c r="E15" s="230"/>
      <c r="F15" s="230"/>
      <c r="G15" s="230"/>
      <c r="H15" s="230"/>
      <c r="I15" s="230"/>
      <c r="J15" s="230"/>
      <c r="K15" s="230"/>
      <c r="L15" s="230"/>
      <c r="M15" s="230"/>
      <c r="N15" s="244"/>
      <c r="O15" s="246"/>
      <c r="P15" s="249"/>
      <c r="Q15" s="252"/>
      <c r="R15" s="246"/>
      <c r="S15" s="249"/>
      <c r="T15" s="254"/>
      <c r="U15" s="97"/>
      <c r="V15" s="111">
        <f t="shared" si="0"/>
        <v>0</v>
      </c>
      <c r="W15" s="100"/>
    </row>
    <row r="16" spans="1:23" s="2" customFormat="1" ht="15" hidden="1" customHeight="1">
      <c r="A16" s="229"/>
      <c r="B16" s="224" t="str">
        <f>MID(A16,1,MIN(IF(ISERROR(FIND({"县","市","区"},A16)),4^8,FIND({"县","市","区"},A16))))</f>
        <v/>
      </c>
      <c r="C16" s="224" t="str">
        <f>IF(ISERROR(MID(A16,LEN(B16)+1,MAX(IF(ISERROR(FIND({"道","乡","镇","处","场","区"},A16,LEN(B16)+1)),0,(FIND({"道","乡","镇","处","场","区"},A16,LEN(B16)+1))))-LEN(B16))),"",MID(A16,LEN(B16)+1,MIN(IF(ISERROR(FIND({"道","乡","镇","处","场","区"},A16,LEN(B16)+3)),4^8,(FIND({"道","乡","镇","处","场","区"},A16,LEN(B16)+3))))-LEN(B16)))</f>
        <v/>
      </c>
      <c r="D16" s="224" t="str">
        <f>IF(ISERROR(MID(A16,LEN(B16)+LEN(C16)+1,MAX(IF(ISERROR(FIND({"区","村","会","场"},A16,LEN(B16)+LEN(C16)+1)),0,(FIND({"区","村","会","场"},A16,LEN(B16)+LEN(C16)+1))))-LEN(B16)-LEN(C16))),"",MID(A16,LEN(B16)+LEN(C16)+1,MAX(IF(ISERROR(FIND({"区","村","会","场"},A16,LEN(B16)+LEN(C16)+3)),0,(FIND({"区","村","会","场"},A16,LEN(B16)+LEN(C16)+3))))-LEN(B16)-LEN(C16)))</f>
        <v/>
      </c>
      <c r="E16" s="229"/>
      <c r="F16" s="229" t="str">
        <f t="shared" si="5"/>
        <v/>
      </c>
      <c r="G16" s="229"/>
      <c r="H16" s="229"/>
      <c r="I16" s="229"/>
      <c r="J16" s="229"/>
      <c r="K16" s="229"/>
      <c r="L16" s="229">
        <f t="shared" si="6"/>
        <v>0</v>
      </c>
      <c r="M16" s="229"/>
      <c r="N16" s="243"/>
      <c r="O16" s="245"/>
      <c r="P16" s="248"/>
      <c r="Q16" s="251" t="str">
        <f t="shared" si="7"/>
        <v/>
      </c>
      <c r="R16" s="245" t="s">
        <v>32</v>
      </c>
      <c r="S16" s="248"/>
      <c r="T16" s="253" t="str">
        <f t="shared" si="8"/>
        <v>人</v>
      </c>
      <c r="U16" s="97"/>
      <c r="V16" s="111">
        <f t="shared" si="0"/>
        <v>0</v>
      </c>
      <c r="W16" s="100"/>
    </row>
    <row r="17" spans="1:23" s="2" customFormat="1" ht="15" hidden="1" customHeight="1">
      <c r="A17" s="230"/>
      <c r="B17" s="225"/>
      <c r="C17" s="225"/>
      <c r="D17" s="225"/>
      <c r="E17" s="230"/>
      <c r="F17" s="230"/>
      <c r="G17" s="230"/>
      <c r="H17" s="230"/>
      <c r="I17" s="230"/>
      <c r="J17" s="230"/>
      <c r="K17" s="230"/>
      <c r="L17" s="230"/>
      <c r="M17" s="230"/>
      <c r="N17" s="244"/>
      <c r="O17" s="246"/>
      <c r="P17" s="249"/>
      <c r="Q17" s="252"/>
      <c r="R17" s="246"/>
      <c r="S17" s="249"/>
      <c r="T17" s="254"/>
      <c r="U17" s="97"/>
      <c r="V17" s="111">
        <f t="shared" si="0"/>
        <v>0</v>
      </c>
      <c r="W17" s="100"/>
    </row>
    <row r="18" spans="1:23" s="2" customFormat="1" ht="15" hidden="1" customHeight="1">
      <c r="A18" s="229"/>
      <c r="B18" s="224" t="str">
        <f>MID(A18,1,MIN(IF(ISERROR(FIND({"县","市","区"},A18)),4^8,FIND({"县","市","区"},A18))))</f>
        <v/>
      </c>
      <c r="C18" s="224" t="str">
        <f>IF(ISERROR(MID(A18,LEN(B18)+1,MAX(IF(ISERROR(FIND({"道","乡","镇","处","场","区"},A18,LEN(B18)+1)),0,(FIND({"道","乡","镇","处","场","区"},A18,LEN(B18)+1))))-LEN(B18))),"",MID(A18,LEN(B18)+1,MIN(IF(ISERROR(FIND({"道","乡","镇","处","场","区"},A18,LEN(B18)+3)),4^8,(FIND({"道","乡","镇","处","场","区"},A18,LEN(B18)+3))))-LEN(B18)))</f>
        <v/>
      </c>
      <c r="D18" s="224" t="str">
        <f>IF(ISERROR(MID(A18,LEN(B18)+LEN(C18)+1,MAX(IF(ISERROR(FIND({"区","村","会","场"},A18,LEN(B18)+LEN(C18)+1)),0,(FIND({"区","村","会","场"},A18,LEN(B18)+LEN(C18)+1))))-LEN(B18)-LEN(C18))),"",MID(A18,LEN(B18)+LEN(C18)+1,MAX(IF(ISERROR(FIND({"区","村","会","场"},A18,LEN(B18)+LEN(C18)+3)),0,(FIND({"区","村","会","场"},A18,LEN(B18)+LEN(C18)+3))))-LEN(B18)-LEN(C18)))</f>
        <v/>
      </c>
      <c r="E18" s="229"/>
      <c r="F18" s="229" t="str">
        <f t="shared" si="5"/>
        <v/>
      </c>
      <c r="G18" s="229"/>
      <c r="H18" s="229"/>
      <c r="I18" s="229"/>
      <c r="J18" s="229"/>
      <c r="K18" s="229"/>
      <c r="L18" s="229">
        <f t="shared" si="6"/>
        <v>0</v>
      </c>
      <c r="M18" s="229"/>
      <c r="N18" s="243"/>
      <c r="O18" s="245"/>
      <c r="P18" s="248"/>
      <c r="Q18" s="251" t="str">
        <f t="shared" si="7"/>
        <v/>
      </c>
      <c r="R18" s="245" t="s">
        <v>32</v>
      </c>
      <c r="S18" s="248"/>
      <c r="T18" s="253" t="str">
        <f t="shared" si="8"/>
        <v>人</v>
      </c>
      <c r="U18" s="97"/>
      <c r="V18" s="111">
        <f t="shared" si="0"/>
        <v>0</v>
      </c>
      <c r="W18" s="100"/>
    </row>
    <row r="19" spans="1:23" s="2" customFormat="1" ht="15" hidden="1" customHeight="1">
      <c r="A19" s="230"/>
      <c r="B19" s="225"/>
      <c r="C19" s="225"/>
      <c r="D19" s="225"/>
      <c r="E19" s="230"/>
      <c r="F19" s="230"/>
      <c r="G19" s="230"/>
      <c r="H19" s="230"/>
      <c r="I19" s="230"/>
      <c r="J19" s="230"/>
      <c r="K19" s="230"/>
      <c r="L19" s="230"/>
      <c r="M19" s="230"/>
      <c r="N19" s="244"/>
      <c r="O19" s="246"/>
      <c r="P19" s="249"/>
      <c r="Q19" s="252"/>
      <c r="R19" s="246"/>
      <c r="S19" s="249"/>
      <c r="T19" s="254"/>
      <c r="U19" s="97"/>
      <c r="V19" s="111">
        <f t="shared" si="0"/>
        <v>0</v>
      </c>
      <c r="W19" s="100"/>
    </row>
    <row r="20" spans="1:23" s="2" customFormat="1" ht="15" hidden="1" customHeight="1">
      <c r="A20" s="229"/>
      <c r="B20" s="224" t="str">
        <f>MID(A20,1,MIN(IF(ISERROR(FIND({"县","市","区"},A20)),4^8,FIND({"县","市","区"},A20))))</f>
        <v/>
      </c>
      <c r="C20" s="224" t="str">
        <f>IF(ISERROR(MID(A20,LEN(B20)+1,MAX(IF(ISERROR(FIND({"道","乡","镇","处","场","区"},A20,LEN(B20)+1)),0,(FIND({"道","乡","镇","处","场","区"},A20,LEN(B20)+1))))-LEN(B20))),"",MID(A20,LEN(B20)+1,MIN(IF(ISERROR(FIND({"道","乡","镇","处","场","区"},A20,LEN(B20)+3)),4^8,(FIND({"道","乡","镇","处","场","区"},A20,LEN(B20)+3))))-LEN(B20)))</f>
        <v/>
      </c>
      <c r="D20" s="224" t="str">
        <f>IF(ISERROR(MID(A20,LEN(B20)+LEN(C20)+1,MAX(IF(ISERROR(FIND({"区","村","会","场"},A20,LEN(B20)+LEN(C20)+1)),0,(FIND({"区","村","会","场"},A20,LEN(B20)+LEN(C20)+1))))-LEN(B20)-LEN(C20))),"",MID(A20,LEN(B20)+LEN(C20)+1,MAX(IF(ISERROR(FIND({"区","村","会","场"},A20,LEN(B20)+LEN(C20)+3)),0,(FIND({"区","村","会","场"},A20,LEN(B20)+LEN(C20)+3))))-LEN(B20)-LEN(C20)))</f>
        <v/>
      </c>
      <c r="E20" s="229"/>
      <c r="F20" s="229" t="str">
        <f>IF(G20="","","项")</f>
        <v/>
      </c>
      <c r="G20" s="229"/>
      <c r="H20" s="229"/>
      <c r="I20" s="229"/>
      <c r="J20" s="229"/>
      <c r="K20" s="229"/>
      <c r="L20" s="229">
        <f>SUM(M20:N20)</f>
        <v>0</v>
      </c>
      <c r="M20" s="229"/>
      <c r="N20" s="243"/>
      <c r="O20" s="245"/>
      <c r="P20" s="248"/>
      <c r="Q20" s="251" t="str">
        <f>IF(O20="基本口粮类其他","宗",IF(O20="","","亩"))</f>
        <v/>
      </c>
      <c r="R20" s="245" t="s">
        <v>32</v>
      </c>
      <c r="S20" s="248"/>
      <c r="T20" s="253" t="str">
        <f>IF(R20="受益移民","人",IF(R20="","","亩"))</f>
        <v>人</v>
      </c>
      <c r="U20" s="97"/>
      <c r="V20" s="111">
        <f t="shared" si="0"/>
        <v>0</v>
      </c>
      <c r="W20" s="100"/>
    </row>
    <row r="21" spans="1:23" s="2" customFormat="1" ht="15" hidden="1" customHeight="1">
      <c r="A21" s="230"/>
      <c r="B21" s="225"/>
      <c r="C21" s="225"/>
      <c r="D21" s="225"/>
      <c r="E21" s="230"/>
      <c r="F21" s="230"/>
      <c r="G21" s="230"/>
      <c r="H21" s="230"/>
      <c r="I21" s="230"/>
      <c r="J21" s="230"/>
      <c r="K21" s="230"/>
      <c r="L21" s="230"/>
      <c r="M21" s="230"/>
      <c r="N21" s="244"/>
      <c r="O21" s="246"/>
      <c r="P21" s="249"/>
      <c r="Q21" s="252"/>
      <c r="R21" s="246"/>
      <c r="S21" s="249"/>
      <c r="T21" s="254"/>
      <c r="U21" s="97"/>
      <c r="V21" s="111">
        <f t="shared" si="0"/>
        <v>0</v>
      </c>
      <c r="W21" s="100"/>
    </row>
    <row r="22" spans="1:23" s="2" customFormat="1" ht="15" hidden="1" customHeight="1">
      <c r="A22" s="229"/>
      <c r="B22" s="224" t="str">
        <f>MID(A22,1,MIN(IF(ISERROR(FIND({"县","市","区"},A22)),4^8,FIND({"县","市","区"},A22))))</f>
        <v/>
      </c>
      <c r="C22" s="224" t="str">
        <f>IF(ISERROR(MID(A22,LEN(B22)+1,MAX(IF(ISERROR(FIND({"道","乡","镇","处","场","区"},A22,LEN(B22)+1)),0,(FIND({"道","乡","镇","处","场","区"},A22,LEN(B22)+1))))-LEN(B22))),"",MID(A22,LEN(B22)+1,MIN(IF(ISERROR(FIND({"道","乡","镇","处","场","区"},A22,LEN(B22)+3)),4^8,(FIND({"道","乡","镇","处","场","区"},A22,LEN(B22)+3))))-LEN(B22)))</f>
        <v/>
      </c>
      <c r="D22" s="224" t="str">
        <f>IF(ISERROR(MID(A22,LEN(B22)+LEN(C22)+1,MAX(IF(ISERROR(FIND({"区","村","会","场"},A22,LEN(B22)+LEN(C22)+1)),0,(FIND({"区","村","会","场"},A22,LEN(B22)+LEN(C22)+1))))-LEN(B22)-LEN(C22))),"",MID(A22,LEN(B22)+LEN(C22)+1,MAX(IF(ISERROR(FIND({"区","村","会","场"},A22,LEN(B22)+LEN(C22)+3)),0,(FIND({"区","村","会","场"},A22,LEN(B22)+LEN(C22)+3))))-LEN(B22)-LEN(C22)))</f>
        <v/>
      </c>
      <c r="E22" s="229"/>
      <c r="F22" s="229" t="str">
        <f>IF(G22="","","项")</f>
        <v/>
      </c>
      <c r="G22" s="229"/>
      <c r="H22" s="229"/>
      <c r="I22" s="229"/>
      <c r="J22" s="229"/>
      <c r="K22" s="229"/>
      <c r="L22" s="229">
        <f>SUM(M22:N22)</f>
        <v>0</v>
      </c>
      <c r="M22" s="229"/>
      <c r="N22" s="243"/>
      <c r="O22" s="245"/>
      <c r="P22" s="248"/>
      <c r="Q22" s="251" t="str">
        <f>IF(O22="基本口粮类其他","宗",IF(O22="","","亩"))</f>
        <v/>
      </c>
      <c r="R22" s="245" t="s">
        <v>32</v>
      </c>
      <c r="S22" s="248"/>
      <c r="T22" s="253" t="str">
        <f>IF(R22="受益移民","人",IF(R22="","","亩"))</f>
        <v>人</v>
      </c>
      <c r="U22" s="97"/>
      <c r="V22" s="111">
        <f t="shared" si="0"/>
        <v>0</v>
      </c>
      <c r="W22" s="100"/>
    </row>
    <row r="23" spans="1:23" s="2" customFormat="1" ht="13.5" hidden="1" customHeight="1">
      <c r="A23" s="230"/>
      <c r="B23" s="225"/>
      <c r="C23" s="225"/>
      <c r="D23" s="225"/>
      <c r="E23" s="230"/>
      <c r="F23" s="230"/>
      <c r="G23" s="230"/>
      <c r="H23" s="230"/>
      <c r="I23" s="230"/>
      <c r="J23" s="230"/>
      <c r="K23" s="230"/>
      <c r="L23" s="230"/>
      <c r="M23" s="230"/>
      <c r="N23" s="244"/>
      <c r="O23" s="246"/>
      <c r="P23" s="249"/>
      <c r="Q23" s="252"/>
      <c r="R23" s="246"/>
      <c r="S23" s="249"/>
      <c r="T23" s="254"/>
      <c r="U23" s="97"/>
      <c r="V23" s="111">
        <f t="shared" si="0"/>
        <v>0</v>
      </c>
      <c r="W23" s="100"/>
    </row>
    <row r="24" spans="1:23" s="2" customFormat="1" ht="13.5" hidden="1" customHeight="1">
      <c r="A24" s="231" t="s">
        <v>37</v>
      </c>
      <c r="B24" s="232"/>
      <c r="C24" s="232"/>
      <c r="D24" s="232"/>
      <c r="E24" s="232"/>
      <c r="F24" s="232" t="s">
        <v>25</v>
      </c>
      <c r="G24" s="232">
        <f>SUM(G31:G38)</f>
        <v>0</v>
      </c>
      <c r="H24" s="232"/>
      <c r="I24" s="232"/>
      <c r="J24" s="232"/>
      <c r="K24" s="232"/>
      <c r="L24" s="232">
        <f t="shared" ref="L24:N24" si="9">SUM(L31:L38)</f>
        <v>0</v>
      </c>
      <c r="M24" s="232">
        <f t="shared" si="9"/>
        <v>0</v>
      </c>
      <c r="N24" s="232">
        <f t="shared" si="9"/>
        <v>0</v>
      </c>
      <c r="O24" s="80" t="s">
        <v>38</v>
      </c>
      <c r="P24" s="81">
        <f t="array" ref="P24">SUM(IF(ISERROR(SEARCH("排灌站",O31:O38)),0,1)*P31:P38)</f>
        <v>0</v>
      </c>
      <c r="Q24" s="131" t="s">
        <v>39</v>
      </c>
      <c r="R24" s="132"/>
      <c r="S24" s="142"/>
      <c r="T24" s="134"/>
      <c r="U24" s="135"/>
      <c r="V24" s="111">
        <f t="shared" si="0"/>
        <v>0</v>
      </c>
      <c r="W24" s="100"/>
    </row>
    <row r="25" spans="1:23" s="2" customFormat="1" ht="13.5" hidden="1" customHeight="1">
      <c r="A25" s="231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80" t="s">
        <v>40</v>
      </c>
      <c r="P25" s="81">
        <f t="array" ref="P25">SUM(IF(ISERROR(SEARCH("机井",O31:O38)),0,1)*P31:P38)</f>
        <v>0</v>
      </c>
      <c r="Q25" s="131" t="s">
        <v>41</v>
      </c>
      <c r="R25" s="136" t="s">
        <v>32</v>
      </c>
      <c r="S25" s="137">
        <f t="array" ref="S25">SUM(IF(ISERROR(SEARCH("受益移民",R31:R38)),0,1)*S31:S38)</f>
        <v>0</v>
      </c>
      <c r="T25" s="138" t="s">
        <v>33</v>
      </c>
      <c r="U25" s="135"/>
      <c r="V25" s="111">
        <f t="shared" si="0"/>
        <v>0</v>
      </c>
      <c r="W25" s="100"/>
    </row>
    <row r="26" spans="1:23" s="2" customFormat="1" ht="13.5" hidden="1" customHeight="1">
      <c r="A26" s="231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80" t="s">
        <v>42</v>
      </c>
      <c r="P26" s="81">
        <f t="array" ref="P26">SUM(IF(ISERROR(SEARCH("渠道",O31:O38)),0,1)*P31:P38)</f>
        <v>0</v>
      </c>
      <c r="Q26" s="131" t="s">
        <v>43</v>
      </c>
      <c r="R26" s="136" t="s">
        <v>44</v>
      </c>
      <c r="S26" s="137">
        <f t="array" ref="S26">SUM(IF(ISERROR(SEARCH("新增灌溉面积",R31:R38)),0,1)*S31:S38)</f>
        <v>0</v>
      </c>
      <c r="T26" s="138" t="s">
        <v>31</v>
      </c>
      <c r="U26" s="135"/>
      <c r="V26" s="111">
        <f t="shared" si="0"/>
        <v>0</v>
      </c>
      <c r="W26" s="100"/>
    </row>
    <row r="27" spans="1:23" s="2" customFormat="1" ht="13.5" hidden="1" customHeight="1">
      <c r="A27" s="231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80" t="s">
        <v>45</v>
      </c>
      <c r="P27" s="81">
        <f t="array" ref="P27">SUM(IF(ISERROR(SEARCH("涵闸",O31:O38)),0,1)*P31:P38)</f>
        <v>0</v>
      </c>
      <c r="Q27" s="131" t="s">
        <v>46</v>
      </c>
      <c r="R27" s="136" t="s">
        <v>47</v>
      </c>
      <c r="S27" s="137">
        <f t="array" ref="S27">SUM(IF(ISERROR(SEARCH("改善灌溉面积",R31:R38)),0,1)*S31:S38)</f>
        <v>0</v>
      </c>
      <c r="T27" s="138" t="s">
        <v>31</v>
      </c>
      <c r="U27" s="135"/>
      <c r="V27" s="111">
        <f t="shared" si="0"/>
        <v>0</v>
      </c>
      <c r="W27" s="100"/>
    </row>
    <row r="28" spans="1:23" s="2" customFormat="1" ht="13.5" hidden="1" customHeight="1">
      <c r="A28" s="231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80" t="s">
        <v>48</v>
      </c>
      <c r="P28" s="81">
        <f t="array" ref="P28">SUM(IF(ISERROR(SEARCH("堤坝",O31:O38)),0,1)*P31:P38)</f>
        <v>0</v>
      </c>
      <c r="Q28" s="131" t="s">
        <v>43</v>
      </c>
      <c r="R28" s="136" t="s">
        <v>49</v>
      </c>
      <c r="S28" s="137">
        <f t="array" ref="S28">SUM(IF(ISERROR(SEARCH("新增除涝面积",R31:R38)),0,1)*S31:S38)</f>
        <v>0</v>
      </c>
      <c r="T28" s="138" t="s">
        <v>31</v>
      </c>
      <c r="U28" s="135"/>
      <c r="V28" s="111">
        <f t="shared" si="0"/>
        <v>0</v>
      </c>
      <c r="W28" s="100"/>
    </row>
    <row r="29" spans="1:23" s="2" customFormat="1" ht="13.5" hidden="1" customHeight="1">
      <c r="A29" s="231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80" t="s">
        <v>50</v>
      </c>
      <c r="P29" s="81">
        <f t="array" ref="P29">SUM(IF(ISERROR(SEARCH("山塘",O31:O38)),0,1)*P31:P38)</f>
        <v>0</v>
      </c>
      <c r="Q29" s="131" t="s">
        <v>46</v>
      </c>
      <c r="R29" s="136" t="s">
        <v>51</v>
      </c>
      <c r="S29" s="137">
        <f t="array" ref="S29">SUM(IF(ISERROR(SEARCH("改善除涝面积",R31:R38)),0,1)*S31:S38)</f>
        <v>0</v>
      </c>
      <c r="T29" s="138" t="s">
        <v>31</v>
      </c>
      <c r="U29" s="135"/>
      <c r="V29" s="111">
        <f t="shared" si="0"/>
        <v>0</v>
      </c>
      <c r="W29" s="100"/>
    </row>
    <row r="30" spans="1:23" s="2" customFormat="1" ht="13.5" hidden="1" customHeight="1">
      <c r="A30" s="231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80" t="s">
        <v>52</v>
      </c>
      <c r="P30" s="81">
        <f t="array" ref="P30">SUM(IF(ISERROR(SEARCH("农田水利类其他",O31:O38)),0,1)*P31:P38)</f>
        <v>0</v>
      </c>
      <c r="Q30" s="131" t="s">
        <v>53</v>
      </c>
      <c r="R30" s="136"/>
      <c r="S30" s="139"/>
      <c r="T30" s="138"/>
      <c r="U30" s="135"/>
      <c r="V30" s="111">
        <f t="shared" si="0"/>
        <v>0</v>
      </c>
      <c r="W30" s="100"/>
    </row>
    <row r="31" spans="1:23" s="2" customFormat="1" ht="13.5" hidden="1" customHeight="1">
      <c r="A31" s="229"/>
      <c r="B31" s="224" t="str">
        <f>MID(A31,1,MIN(IF(ISERROR(FIND({"县","市","区"},A31)),4^8,FIND({"县","市","区"},A31))))</f>
        <v/>
      </c>
      <c r="C31" s="224" t="str">
        <f>IF(ISERROR(MID(A31,LEN(B31)+1,MAX(IF(ISERROR(FIND({"道","乡","镇","处","场","区"},A31,LEN(B31)+1)),0,(FIND({"道","乡","镇","处","场","区"},A31,LEN(B31)+1))))-LEN(B31))),"",MID(A31,LEN(B31)+1,MIN(IF(ISERROR(FIND({"道","乡","镇","处","场","区"},A31,LEN(B31)+3)),4^8,(FIND({"道","乡","镇","处","场","区"},A31,LEN(B31)+3))))-LEN(B31)))</f>
        <v/>
      </c>
      <c r="D31" s="224" t="str">
        <f>IF(ISERROR(MID(A31,LEN(B31)+LEN(C31)+1,MAX(IF(ISERROR(FIND({"区","村","会","场"},A31,LEN(B31)+LEN(C31)+1)),0,(FIND({"区","村","会","场"},A31,LEN(B31)+LEN(C31)+1))))-LEN(B31)-LEN(C31))),"",MID(A31,LEN(B31)+LEN(C31)+1,MAX(IF(ISERROR(FIND({"区","村","会","场"},A31,LEN(B31)+LEN(C31)+3)),0,(FIND({"区","村","会","场"},A31,LEN(B31)+LEN(C31)+3))))-LEN(B31)-LEN(C31)))</f>
        <v/>
      </c>
      <c r="E31" s="229"/>
      <c r="F31" s="229" t="str">
        <f t="shared" ref="F31:F35" si="10">IF(G31="","","项")</f>
        <v/>
      </c>
      <c r="G31" s="229"/>
      <c r="H31" s="229"/>
      <c r="I31" s="229"/>
      <c r="J31" s="229"/>
      <c r="K31" s="229"/>
      <c r="L31" s="229">
        <f t="shared" ref="L31:L35" si="11">SUM(M31:N31)</f>
        <v>0</v>
      </c>
      <c r="M31" s="229"/>
      <c r="N31" s="243"/>
      <c r="O31" s="245"/>
      <c r="P31" s="248"/>
      <c r="Q31" s="251" t="str">
        <f t="shared" ref="Q31:Q35" si="12">IF(O31="排灌站","千瓦",IF(O31="机井","眼",IF(O31="渠道","千米",IF(O31="农田水利类其他","宗",IF(O31="堤坝","千米",IF(O31="","","座"))))))</f>
        <v/>
      </c>
      <c r="R31" s="245" t="s">
        <v>32</v>
      </c>
      <c r="S31" s="248"/>
      <c r="T31" s="253" t="str">
        <f t="shared" ref="T31:T35" si="13">IF(R31="受益移民","人",IF(R31="","","亩"))</f>
        <v>人</v>
      </c>
      <c r="U31" s="97"/>
      <c r="V31" s="111">
        <f t="shared" si="0"/>
        <v>0</v>
      </c>
      <c r="W31" s="100"/>
    </row>
    <row r="32" spans="1:23" s="2" customFormat="1" ht="13.5" hidden="1" customHeight="1">
      <c r="A32" s="230"/>
      <c r="B32" s="225"/>
      <c r="C32" s="225"/>
      <c r="D32" s="225"/>
      <c r="E32" s="230"/>
      <c r="F32" s="230"/>
      <c r="G32" s="230"/>
      <c r="H32" s="230"/>
      <c r="I32" s="230"/>
      <c r="J32" s="230"/>
      <c r="K32" s="230"/>
      <c r="L32" s="230"/>
      <c r="M32" s="230"/>
      <c r="N32" s="244"/>
      <c r="O32" s="246"/>
      <c r="P32" s="249"/>
      <c r="Q32" s="252"/>
      <c r="R32" s="246"/>
      <c r="S32" s="249"/>
      <c r="T32" s="254"/>
      <c r="U32" s="97"/>
      <c r="V32" s="111">
        <f t="shared" si="0"/>
        <v>0</v>
      </c>
      <c r="W32" s="100"/>
    </row>
    <row r="33" spans="1:23" s="2" customFormat="1" ht="13.5" hidden="1" customHeight="1">
      <c r="A33" s="229"/>
      <c r="B33" s="224" t="str">
        <f>MID(A33,1,MIN(IF(ISERROR(FIND({"县","市","区"},A33)),4^8,FIND({"县","市","区"},A33))))</f>
        <v/>
      </c>
      <c r="C33" s="224" t="str">
        <f>IF(ISERROR(MID(A33,LEN(B33)+1,MAX(IF(ISERROR(FIND({"道","乡","镇","处","场","区"},A33,LEN(B33)+1)),0,(FIND({"道","乡","镇","处","场","区"},A33,LEN(B33)+1))))-LEN(B33))),"",MID(A33,LEN(B33)+1,MIN(IF(ISERROR(FIND({"道","乡","镇","处","场","区"},A33,LEN(B33)+3)),4^8,(FIND({"道","乡","镇","处","场","区"},A33,LEN(B33)+3))))-LEN(B33)))</f>
        <v/>
      </c>
      <c r="D33" s="224" t="str">
        <f>IF(ISERROR(MID(A33,LEN(B33)+LEN(C33)+1,MAX(IF(ISERROR(FIND({"区","村","会","场"},A33,LEN(B33)+LEN(C33)+1)),0,(FIND({"区","村","会","场"},A33,LEN(B33)+LEN(C33)+1))))-LEN(B33)-LEN(C33))),"",MID(A33,LEN(B33)+LEN(C33)+1,MAX(IF(ISERROR(FIND({"区","村","会","场"},A33,LEN(B33)+LEN(C33)+3)),0,(FIND({"区","村","会","场"},A33,LEN(B33)+LEN(C33)+3))))-LEN(B33)-LEN(C33)))</f>
        <v/>
      </c>
      <c r="E33" s="229"/>
      <c r="F33" s="229" t="str">
        <f t="shared" si="10"/>
        <v/>
      </c>
      <c r="G33" s="229"/>
      <c r="H33" s="229"/>
      <c r="I33" s="229"/>
      <c r="J33" s="229"/>
      <c r="K33" s="229"/>
      <c r="L33" s="229">
        <f t="shared" si="11"/>
        <v>0</v>
      </c>
      <c r="M33" s="229"/>
      <c r="N33" s="243"/>
      <c r="O33" s="245"/>
      <c r="P33" s="248"/>
      <c r="Q33" s="251" t="str">
        <f t="shared" si="12"/>
        <v/>
      </c>
      <c r="R33" s="245" t="s">
        <v>32</v>
      </c>
      <c r="S33" s="248"/>
      <c r="T33" s="253" t="str">
        <f t="shared" si="13"/>
        <v>人</v>
      </c>
      <c r="U33" s="97"/>
      <c r="V33" s="111">
        <f t="shared" si="0"/>
        <v>0</v>
      </c>
      <c r="W33" s="100"/>
    </row>
    <row r="34" spans="1:23" s="2" customFormat="1" ht="13.5" hidden="1" customHeight="1">
      <c r="A34" s="230"/>
      <c r="B34" s="225"/>
      <c r="C34" s="225"/>
      <c r="D34" s="225"/>
      <c r="E34" s="230"/>
      <c r="F34" s="230"/>
      <c r="G34" s="230"/>
      <c r="H34" s="230"/>
      <c r="I34" s="230"/>
      <c r="J34" s="230"/>
      <c r="K34" s="230"/>
      <c r="L34" s="230"/>
      <c r="M34" s="230"/>
      <c r="N34" s="244"/>
      <c r="O34" s="246"/>
      <c r="P34" s="249"/>
      <c r="Q34" s="252"/>
      <c r="R34" s="246"/>
      <c r="S34" s="249"/>
      <c r="T34" s="254"/>
      <c r="U34" s="97"/>
      <c r="V34" s="111">
        <f t="shared" si="0"/>
        <v>0</v>
      </c>
      <c r="W34" s="100"/>
    </row>
    <row r="35" spans="1:23" s="2" customFormat="1" ht="13.5" hidden="1" customHeight="1">
      <c r="A35" s="229"/>
      <c r="B35" s="224" t="str">
        <f>MID(A35,1,MIN(IF(ISERROR(FIND({"县","市","区"},A35)),4^8,FIND({"县","市","区"},A35))))</f>
        <v/>
      </c>
      <c r="C35" s="224" t="str">
        <f>IF(ISERROR(MID(A35,LEN(B35)+1,MAX(IF(ISERROR(FIND({"道","乡","镇","处","场","区"},A35,LEN(B35)+1)),0,(FIND({"道","乡","镇","处","场","区"},A35,LEN(B35)+1))))-LEN(B35))),"",MID(A35,LEN(B35)+1,MIN(IF(ISERROR(FIND({"道","乡","镇","处","场","区"},A35,LEN(B35)+3)),4^8,(FIND({"道","乡","镇","处","场","区"},A35,LEN(B35)+3))))-LEN(B35)))</f>
        <v/>
      </c>
      <c r="D35" s="224" t="str">
        <f>IF(ISERROR(MID(A35,LEN(B35)+LEN(C35)+1,MAX(IF(ISERROR(FIND({"区","村","会","场"},A35,LEN(B35)+LEN(C35)+1)),0,(FIND({"区","村","会","场"},A35,LEN(B35)+LEN(C35)+1))))-LEN(B35)-LEN(C35))),"",MID(A35,LEN(B35)+LEN(C35)+1,MAX(IF(ISERROR(FIND({"区","村","会","场"},A35,LEN(B35)+LEN(C35)+3)),0,(FIND({"区","村","会","场"},A35,LEN(B35)+LEN(C35)+3))))-LEN(B35)-LEN(C35)))</f>
        <v/>
      </c>
      <c r="E35" s="229"/>
      <c r="F35" s="229" t="str">
        <f t="shared" si="10"/>
        <v/>
      </c>
      <c r="G35" s="229"/>
      <c r="H35" s="229"/>
      <c r="I35" s="229"/>
      <c r="J35" s="229"/>
      <c r="K35" s="229"/>
      <c r="L35" s="229">
        <f t="shared" si="11"/>
        <v>0</v>
      </c>
      <c r="M35" s="229"/>
      <c r="N35" s="243"/>
      <c r="O35" s="245"/>
      <c r="P35" s="248"/>
      <c r="Q35" s="251" t="str">
        <f t="shared" si="12"/>
        <v/>
      </c>
      <c r="R35" s="245" t="s">
        <v>32</v>
      </c>
      <c r="S35" s="248"/>
      <c r="T35" s="253" t="str">
        <f t="shared" si="13"/>
        <v>人</v>
      </c>
      <c r="U35" s="97"/>
      <c r="V35" s="111">
        <f t="shared" si="0"/>
        <v>0</v>
      </c>
      <c r="W35" s="100"/>
    </row>
    <row r="36" spans="1:23" s="2" customFormat="1" ht="13.5" hidden="1" customHeight="1">
      <c r="A36" s="230"/>
      <c r="B36" s="225"/>
      <c r="C36" s="225"/>
      <c r="D36" s="225"/>
      <c r="E36" s="230"/>
      <c r="F36" s="230"/>
      <c r="G36" s="230"/>
      <c r="H36" s="230"/>
      <c r="I36" s="230"/>
      <c r="J36" s="230"/>
      <c r="K36" s="230"/>
      <c r="L36" s="230"/>
      <c r="M36" s="230"/>
      <c r="N36" s="244"/>
      <c r="O36" s="246"/>
      <c r="P36" s="249"/>
      <c r="Q36" s="252"/>
      <c r="R36" s="246"/>
      <c r="S36" s="249"/>
      <c r="T36" s="254"/>
      <c r="U36" s="97"/>
      <c r="V36" s="111">
        <f t="shared" si="0"/>
        <v>0</v>
      </c>
      <c r="W36" s="100"/>
    </row>
    <row r="37" spans="1:23" s="2" customFormat="1" ht="13.5" hidden="1" customHeight="1">
      <c r="A37" s="229"/>
      <c r="B37" s="224" t="str">
        <f>MID(A37,1,MIN(IF(ISERROR(FIND({"县","市","区"},A37)),4^8,FIND({"县","市","区"},A37))))</f>
        <v/>
      </c>
      <c r="C37" s="224" t="str">
        <f>IF(ISERROR(MID(A37,LEN(B37)+1,MAX(IF(ISERROR(FIND({"道","乡","镇","处","场","区"},A37,LEN(B37)+1)),0,(FIND({"道","乡","镇","处","场","区"},A37,LEN(B37)+1))))-LEN(B37))),"",MID(A37,LEN(B37)+1,MIN(IF(ISERROR(FIND({"道","乡","镇","处","场","区"},A37,LEN(B37)+3)),4^8,(FIND({"道","乡","镇","处","场","区"},A37,LEN(B37)+3))))-LEN(B37)))</f>
        <v/>
      </c>
      <c r="D37" s="224" t="str">
        <f>IF(ISERROR(MID(A37,LEN(B37)+LEN(C37)+1,MAX(IF(ISERROR(FIND({"区","村","会","场"},A37,LEN(B37)+LEN(C37)+1)),0,(FIND({"区","村","会","场"},A37,LEN(B37)+LEN(C37)+1))))-LEN(B37)-LEN(C37))),"",MID(A37,LEN(B37)+LEN(C37)+1,MAX(IF(ISERROR(FIND({"区","村","会","场"},A37,LEN(B37)+LEN(C37)+3)),0,(FIND({"区","村","会","场"},A37,LEN(B37)+LEN(C37)+3))))-LEN(B37)-LEN(C37)))</f>
        <v/>
      </c>
      <c r="E37" s="229"/>
      <c r="F37" s="229" t="str">
        <f>IF(G37="","","项")</f>
        <v/>
      </c>
      <c r="G37" s="229"/>
      <c r="H37" s="229"/>
      <c r="I37" s="229"/>
      <c r="J37" s="229"/>
      <c r="K37" s="229"/>
      <c r="L37" s="229">
        <f>SUM(M37:N37)</f>
        <v>0</v>
      </c>
      <c r="M37" s="229"/>
      <c r="N37" s="243"/>
      <c r="O37" s="245"/>
      <c r="P37" s="248"/>
      <c r="Q37" s="251" t="str">
        <f>IF(O37="排灌站","千瓦",IF(O37="机井","眼",IF(O37="渠道","千米",IF(O37="农田水利类其他","宗",IF(O37="堤坝","千米",IF(O37="","","座"))))))</f>
        <v/>
      </c>
      <c r="R37" s="245" t="s">
        <v>32</v>
      </c>
      <c r="S37" s="248"/>
      <c r="T37" s="253" t="str">
        <f>IF(R37="受益移民","人",IF(R37="","","亩"))</f>
        <v>人</v>
      </c>
      <c r="U37" s="97"/>
      <c r="V37" s="111">
        <f t="shared" si="0"/>
        <v>0</v>
      </c>
      <c r="W37" s="100"/>
    </row>
    <row r="38" spans="1:23" s="2" customFormat="1" ht="13.5" hidden="1" customHeight="1">
      <c r="A38" s="230"/>
      <c r="B38" s="225"/>
      <c r="C38" s="225"/>
      <c r="D38" s="225"/>
      <c r="E38" s="230"/>
      <c r="F38" s="230"/>
      <c r="G38" s="230"/>
      <c r="H38" s="230"/>
      <c r="I38" s="230"/>
      <c r="J38" s="230"/>
      <c r="K38" s="230"/>
      <c r="L38" s="230"/>
      <c r="M38" s="230"/>
      <c r="N38" s="244"/>
      <c r="O38" s="246"/>
      <c r="P38" s="249"/>
      <c r="Q38" s="252"/>
      <c r="R38" s="246"/>
      <c r="S38" s="249"/>
      <c r="T38" s="254"/>
      <c r="U38" s="97"/>
      <c r="V38" s="111">
        <f t="shared" si="0"/>
        <v>0</v>
      </c>
      <c r="W38" s="100"/>
    </row>
    <row r="39" spans="1:23" s="2" customFormat="1" ht="13.5" hidden="1" customHeight="1">
      <c r="A39" s="231" t="s">
        <v>54</v>
      </c>
      <c r="B39" s="232"/>
      <c r="C39" s="232"/>
      <c r="D39" s="232"/>
      <c r="E39" s="232"/>
      <c r="F39" s="232" t="s">
        <v>25</v>
      </c>
      <c r="G39" s="232">
        <f>SUM(G42:G49)</f>
        <v>0</v>
      </c>
      <c r="H39" s="232"/>
      <c r="I39" s="232"/>
      <c r="J39" s="232"/>
      <c r="K39" s="232"/>
      <c r="L39" s="232">
        <f t="shared" ref="L39:N39" si="14">SUM(L42:L49)</f>
        <v>0</v>
      </c>
      <c r="M39" s="232">
        <f t="shared" si="14"/>
        <v>0</v>
      </c>
      <c r="N39" s="232">
        <f t="shared" si="14"/>
        <v>0</v>
      </c>
      <c r="O39" s="88" t="s">
        <v>55</v>
      </c>
      <c r="P39" s="89">
        <f t="array" ref="P39">SUM(IF(ISERROR(SEARCH("机耕道",O42:O49)),0,1)*P42:P49)</f>
        <v>0</v>
      </c>
      <c r="Q39" s="145" t="s">
        <v>56</v>
      </c>
      <c r="R39" s="88"/>
      <c r="S39" s="142"/>
      <c r="T39" s="145"/>
      <c r="U39" s="146"/>
      <c r="V39" s="111">
        <f t="shared" si="0"/>
        <v>0</v>
      </c>
      <c r="W39" s="100"/>
    </row>
    <row r="40" spans="1:23" s="2" customFormat="1" ht="13.5" hidden="1" customHeight="1">
      <c r="A40" s="231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80" t="s">
        <v>57</v>
      </c>
      <c r="P40" s="81">
        <f t="array" ref="P40">SUM(IF(ISERROR(SEARCH("公路",O42:O49)),0,1)*P42:P49)</f>
        <v>0</v>
      </c>
      <c r="Q40" s="147" t="s">
        <v>56</v>
      </c>
      <c r="R40" s="80" t="s">
        <v>32</v>
      </c>
      <c r="S40" s="137">
        <f t="array" ref="S40">SUM(IF(ISERROR(SEARCH("受益移民",R42:R47)),0,1)*S42:S47)</f>
        <v>0</v>
      </c>
      <c r="T40" s="147" t="s">
        <v>33</v>
      </c>
      <c r="U40" s="146"/>
      <c r="V40" s="111">
        <f t="shared" si="0"/>
        <v>0</v>
      </c>
      <c r="W40" s="100"/>
    </row>
    <row r="41" spans="1:23" s="2" customFormat="1" ht="13.5" hidden="1" customHeight="1">
      <c r="A41" s="231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90" t="s">
        <v>58</v>
      </c>
      <c r="P41" s="91">
        <f t="array" ref="P41">SUM(IF(ISERROR(SEARCH("道路交通类其他",O42:O49)),0,1)*P42:P49)</f>
        <v>0</v>
      </c>
      <c r="Q41" s="148" t="s">
        <v>53</v>
      </c>
      <c r="R41" s="90"/>
      <c r="S41" s="149"/>
      <c r="T41" s="148"/>
      <c r="U41" s="146"/>
      <c r="V41" s="111">
        <f t="shared" si="0"/>
        <v>0</v>
      </c>
      <c r="W41" s="100"/>
    </row>
    <row r="42" spans="1:23" s="2" customFormat="1" ht="13.5" hidden="1" customHeight="1">
      <c r="A42" s="229"/>
      <c r="B42" s="224" t="str">
        <f>MID(A42,1,MIN(IF(ISERROR(FIND({"县","市","区"},A42)),4^8,FIND({"县","市","区"},A42))))</f>
        <v/>
      </c>
      <c r="C42" s="224" t="str">
        <f>IF(ISERROR(MID(A42,LEN(B42)+1,MAX(IF(ISERROR(FIND({"道","乡","镇","处","场","区"},A42,LEN(B42)+1)),0,(FIND({"道","乡","镇","处","场","区"},A42,LEN(B42)+1))))-LEN(B42))),"",MID(A42,LEN(B42)+1,MIN(IF(ISERROR(FIND({"道","乡","镇","处","场","区"},A42,LEN(B42)+3)),4^8,(FIND({"道","乡","镇","处","场","区"},A42,LEN(B42)+3))))-LEN(B42)))</f>
        <v/>
      </c>
      <c r="D42" s="224" t="str">
        <f>IF(ISERROR(MID(A42,LEN(B42)+LEN(C42)+1,MAX(IF(ISERROR(FIND({"区","村","会","场"},A42,LEN(B42)+LEN(C42)+1)),0,(FIND({"区","村","会","场"},A42,LEN(B42)+LEN(C42)+1))))-LEN(B42)-LEN(C42))),"",MID(A42,LEN(B42)+LEN(C42)+1,MAX(IF(ISERROR(FIND({"区","村","会","场"},A42,LEN(B42)+LEN(C42)+3)),0,(FIND({"区","村","会","场"},A42,LEN(B42)+LEN(C42)+3))))-LEN(B42)-LEN(C42)))</f>
        <v/>
      </c>
      <c r="E42" s="229"/>
      <c r="F42" s="229" t="str">
        <f t="shared" ref="F42:F46" si="15">IF(G42="","","项")</f>
        <v/>
      </c>
      <c r="G42" s="229"/>
      <c r="H42" s="229"/>
      <c r="I42" s="229"/>
      <c r="J42" s="229"/>
      <c r="K42" s="229"/>
      <c r="L42" s="229">
        <f t="shared" ref="L42:L46" si="16">SUM(M42:N42)</f>
        <v>0</v>
      </c>
      <c r="M42" s="229"/>
      <c r="N42" s="229"/>
      <c r="O42" s="245"/>
      <c r="P42" s="248"/>
      <c r="Q42" s="251" t="str">
        <f t="shared" ref="Q42:Q46" si="17">IF(O42="机耕道","公里",IF(O42="桥涵","座",IF(O42="公路","公里",IF(O42="船","艘",IF(O42="道路交通类其他","宗",IF(O42="","","座"))))))</f>
        <v/>
      </c>
      <c r="R42" s="245" t="s">
        <v>32</v>
      </c>
      <c r="S42" s="248"/>
      <c r="T42" s="253" t="str">
        <f t="shared" ref="T42:T46" si="18">IF(R42="受益移民","人",IF(R42="","","个"))</f>
        <v>人</v>
      </c>
      <c r="U42" s="97"/>
      <c r="V42" s="111">
        <f t="shared" si="0"/>
        <v>0</v>
      </c>
      <c r="W42" s="100"/>
    </row>
    <row r="43" spans="1:23" s="2" customFormat="1" ht="13.5" hidden="1" customHeight="1">
      <c r="A43" s="230"/>
      <c r="B43" s="225"/>
      <c r="C43" s="225"/>
      <c r="D43" s="225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46"/>
      <c r="P43" s="249"/>
      <c r="Q43" s="252"/>
      <c r="R43" s="246"/>
      <c r="S43" s="249"/>
      <c r="T43" s="254"/>
      <c r="U43" s="97"/>
      <c r="V43" s="111">
        <f t="shared" si="0"/>
        <v>0</v>
      </c>
      <c r="W43" s="100"/>
    </row>
    <row r="44" spans="1:23" s="2" customFormat="1" ht="13.5" hidden="1" customHeight="1">
      <c r="A44" s="229"/>
      <c r="B44" s="224" t="str">
        <f>MID(A44,1,MIN(IF(ISERROR(FIND({"县","市","区"},A44)),4^8,FIND({"县","市","区"},A44))))</f>
        <v/>
      </c>
      <c r="C44" s="224" t="str">
        <f>IF(ISERROR(MID(A44,LEN(B44)+1,MAX(IF(ISERROR(FIND({"道","乡","镇","处","场","区"},A44,LEN(B44)+1)),0,(FIND({"道","乡","镇","处","场","区"},A44,LEN(B44)+1))))-LEN(B44))),"",MID(A44,LEN(B44)+1,MIN(IF(ISERROR(FIND({"道","乡","镇","处","场","区"},A44,LEN(B44)+3)),4^8,(FIND({"道","乡","镇","处","场","区"},A44,LEN(B44)+3))))-LEN(B44)))</f>
        <v/>
      </c>
      <c r="D44" s="224" t="str">
        <f>IF(ISERROR(MID(A44,LEN(B44)+LEN(C44)+1,MAX(IF(ISERROR(FIND({"区","村","会","场"},A44,LEN(B44)+LEN(C44)+1)),0,(FIND({"区","村","会","场"},A44,LEN(B44)+LEN(C44)+1))))-LEN(B44)-LEN(C44))),"",MID(A44,LEN(B44)+LEN(C44)+1,MAX(IF(ISERROR(FIND({"区","村","会","场"},A44,LEN(B44)+LEN(C44)+3)),0,(FIND({"区","村","会","场"},A44,LEN(B44)+LEN(C44)+3))))-LEN(B44)-LEN(C44)))</f>
        <v/>
      </c>
      <c r="E44" s="229"/>
      <c r="F44" s="229" t="str">
        <f t="shared" si="15"/>
        <v/>
      </c>
      <c r="G44" s="229"/>
      <c r="H44" s="229"/>
      <c r="I44" s="229"/>
      <c r="J44" s="229"/>
      <c r="K44" s="229"/>
      <c r="L44" s="229">
        <f t="shared" si="16"/>
        <v>0</v>
      </c>
      <c r="M44" s="229"/>
      <c r="N44" s="229"/>
      <c r="O44" s="245"/>
      <c r="P44" s="248"/>
      <c r="Q44" s="251" t="str">
        <f t="shared" si="17"/>
        <v/>
      </c>
      <c r="R44" s="245" t="s">
        <v>32</v>
      </c>
      <c r="S44" s="248"/>
      <c r="T44" s="253" t="str">
        <f t="shared" si="18"/>
        <v>人</v>
      </c>
      <c r="U44" s="97"/>
      <c r="V44" s="111">
        <f t="shared" si="0"/>
        <v>0</v>
      </c>
      <c r="W44" s="100"/>
    </row>
    <row r="45" spans="1:23" s="2" customFormat="1" ht="13.5" hidden="1" customHeight="1">
      <c r="A45" s="230"/>
      <c r="B45" s="225"/>
      <c r="C45" s="225"/>
      <c r="D45" s="225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46"/>
      <c r="P45" s="249"/>
      <c r="Q45" s="252"/>
      <c r="R45" s="246"/>
      <c r="S45" s="249"/>
      <c r="T45" s="254"/>
      <c r="U45" s="97"/>
      <c r="V45" s="111">
        <f t="shared" si="0"/>
        <v>0</v>
      </c>
      <c r="W45" s="100"/>
    </row>
    <row r="46" spans="1:23" s="2" customFormat="1" ht="13.5" hidden="1" customHeight="1">
      <c r="A46" s="229"/>
      <c r="B46" s="224" t="str">
        <f>MID(A46,1,MIN(IF(ISERROR(FIND({"县","市","区"},A46)),4^8,FIND({"县","市","区"},A46))))</f>
        <v/>
      </c>
      <c r="C46" s="224" t="str">
        <f>IF(ISERROR(MID(A46,LEN(B46)+1,MAX(IF(ISERROR(FIND({"道","乡","镇","处","场","区"},A46,LEN(B46)+1)),0,(FIND({"道","乡","镇","处","场","区"},A46,LEN(B46)+1))))-LEN(B46))),"",MID(A46,LEN(B46)+1,MIN(IF(ISERROR(FIND({"道","乡","镇","处","场","区"},A46,LEN(B46)+3)),4^8,(FIND({"道","乡","镇","处","场","区"},A46,LEN(B46)+3))))-LEN(B46)))</f>
        <v/>
      </c>
      <c r="D46" s="224" t="str">
        <f>IF(ISERROR(MID(A46,LEN(B46)+LEN(C46)+1,MAX(IF(ISERROR(FIND({"区","村","会","场"},A46,LEN(B46)+LEN(C46)+1)),0,(FIND({"区","村","会","场"},A46,LEN(B46)+LEN(C46)+1))))-LEN(B46)-LEN(C46))),"",MID(A46,LEN(B46)+LEN(C46)+1,MAX(IF(ISERROR(FIND({"区","村","会","场"},A46,LEN(B46)+LEN(C46)+3)),0,(FIND({"区","村","会","场"},A46,LEN(B46)+LEN(C46)+3))))-LEN(B46)-LEN(C46)))</f>
        <v/>
      </c>
      <c r="E46" s="229"/>
      <c r="F46" s="229" t="str">
        <f t="shared" si="15"/>
        <v/>
      </c>
      <c r="G46" s="229"/>
      <c r="H46" s="229"/>
      <c r="I46" s="229"/>
      <c r="J46" s="229"/>
      <c r="K46" s="229"/>
      <c r="L46" s="229">
        <f t="shared" si="16"/>
        <v>0</v>
      </c>
      <c r="M46" s="229"/>
      <c r="N46" s="229"/>
      <c r="O46" s="245"/>
      <c r="P46" s="248"/>
      <c r="Q46" s="251" t="str">
        <f t="shared" si="17"/>
        <v/>
      </c>
      <c r="R46" s="245" t="s">
        <v>32</v>
      </c>
      <c r="S46" s="248"/>
      <c r="T46" s="253" t="str">
        <f t="shared" si="18"/>
        <v>人</v>
      </c>
      <c r="U46" s="97"/>
      <c r="V46" s="111">
        <f t="shared" si="0"/>
        <v>0</v>
      </c>
      <c r="W46" s="100"/>
    </row>
    <row r="47" spans="1:23" s="2" customFormat="1" ht="13.5" hidden="1" customHeight="1">
      <c r="A47" s="230"/>
      <c r="B47" s="225"/>
      <c r="C47" s="225"/>
      <c r="D47" s="225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46"/>
      <c r="P47" s="249"/>
      <c r="Q47" s="252"/>
      <c r="R47" s="246"/>
      <c r="S47" s="249"/>
      <c r="T47" s="254"/>
      <c r="U47" s="97"/>
      <c r="V47" s="111">
        <f t="shared" si="0"/>
        <v>0</v>
      </c>
      <c r="W47" s="100"/>
    </row>
    <row r="48" spans="1:23" s="2" customFormat="1" ht="13.5" hidden="1" customHeight="1">
      <c r="A48" s="229"/>
      <c r="B48" s="224" t="str">
        <f>MID(A48,1,MIN(IF(ISERROR(FIND({"县","市","区"},A48)),4^8,FIND({"县","市","区"},A48))))</f>
        <v/>
      </c>
      <c r="C48" s="224" t="str">
        <f>IF(ISERROR(MID(A48,LEN(B48)+1,MAX(IF(ISERROR(FIND({"道","乡","镇","处","场","区"},A48,LEN(B48)+1)),0,(FIND({"道","乡","镇","处","场","区"},A48,LEN(B48)+1))))-LEN(B48))),"",MID(A48,LEN(B48)+1,MIN(IF(ISERROR(FIND({"道","乡","镇","处","场","区"},A48,LEN(B48)+3)),4^8,(FIND({"道","乡","镇","处","场","区"},A48,LEN(B48)+3))))-LEN(B48)))</f>
        <v/>
      </c>
      <c r="D48" s="224" t="str">
        <f>IF(ISERROR(MID(A48,LEN(B48)+LEN(C48)+1,MAX(IF(ISERROR(FIND({"区","村","会","场"},A48,LEN(B48)+LEN(C48)+1)),0,(FIND({"区","村","会","场"},A48,LEN(B48)+LEN(C48)+1))))-LEN(B48)-LEN(C48))),"",MID(A48,LEN(B48)+LEN(C48)+1,MAX(IF(ISERROR(FIND({"区","村","会","场"},A48,LEN(B48)+LEN(C48)+3)),0,(FIND({"区","村","会","场"},A48,LEN(B48)+LEN(C48)+3))))-LEN(B48)-LEN(C48)))</f>
        <v/>
      </c>
      <c r="E48" s="229"/>
      <c r="F48" s="229" t="str">
        <f>IF(G48="","","项")</f>
        <v/>
      </c>
      <c r="G48" s="229"/>
      <c r="H48" s="229"/>
      <c r="I48" s="229"/>
      <c r="J48" s="229"/>
      <c r="K48" s="229"/>
      <c r="L48" s="229">
        <f>SUM(M48:N48)</f>
        <v>0</v>
      </c>
      <c r="M48" s="229"/>
      <c r="N48" s="229"/>
      <c r="O48" s="245"/>
      <c r="P48" s="248"/>
      <c r="Q48" s="251" t="str">
        <f>IF(O48="机耕道","公里",IF(O48="桥涵","座",IF(O48="公路","公里",IF(O48="船","艘",IF(O48="道路交通类其他","宗",IF(O48="","","座"))))))</f>
        <v/>
      </c>
      <c r="R48" s="245" t="s">
        <v>32</v>
      </c>
      <c r="S48" s="248"/>
      <c r="T48" s="253" t="str">
        <f>IF(R48="受益移民","人",IF(R48="","","个"))</f>
        <v>人</v>
      </c>
      <c r="U48" s="97"/>
      <c r="V48" s="111">
        <f t="shared" si="0"/>
        <v>0</v>
      </c>
      <c r="W48" s="100"/>
    </row>
    <row r="49" spans="1:23" s="2" customFormat="1" ht="21.75" hidden="1" customHeight="1">
      <c r="A49" s="230"/>
      <c r="B49" s="225"/>
      <c r="C49" s="225"/>
      <c r="D49" s="225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46"/>
      <c r="P49" s="249"/>
      <c r="Q49" s="252"/>
      <c r="R49" s="246"/>
      <c r="S49" s="249"/>
      <c r="T49" s="254"/>
      <c r="U49" s="97"/>
      <c r="V49" s="111">
        <f t="shared" si="0"/>
        <v>0</v>
      </c>
      <c r="W49" s="100"/>
    </row>
    <row r="50" spans="1:23" s="2" customFormat="1" ht="13.5" customHeight="1">
      <c r="A50" s="37" t="s">
        <v>59</v>
      </c>
      <c r="B50" s="38"/>
      <c r="C50" s="38"/>
      <c r="D50" s="38"/>
      <c r="E50" s="38"/>
      <c r="F50" s="38" t="s">
        <v>25</v>
      </c>
      <c r="G50" s="40">
        <f>G51+G67</f>
        <v>0</v>
      </c>
      <c r="H50" s="38"/>
      <c r="I50" s="38"/>
      <c r="J50" s="38"/>
      <c r="K50" s="40"/>
      <c r="L50" s="40">
        <f t="shared" ref="L50:N50" si="19">L51+L67</f>
        <v>100</v>
      </c>
      <c r="M50" s="40">
        <f t="shared" si="19"/>
        <v>100</v>
      </c>
      <c r="N50" s="40">
        <f t="shared" si="19"/>
        <v>0</v>
      </c>
      <c r="O50" s="92"/>
      <c r="P50" s="93"/>
      <c r="Q50" s="150" t="str">
        <f>IF(O50="","","人.次")</f>
        <v/>
      </c>
      <c r="R50" s="92"/>
      <c r="S50" s="93"/>
      <c r="T50" s="150" t="str">
        <f>IF(R50="培训移民","人",IF(R50="受益牲畜","头",""))</f>
        <v/>
      </c>
      <c r="U50" s="146"/>
      <c r="V50" s="111">
        <f t="shared" si="0"/>
        <v>100</v>
      </c>
      <c r="W50" s="100"/>
    </row>
    <row r="51" spans="1:23" s="2" customFormat="1" ht="13.5" customHeight="1">
      <c r="A51" s="231" t="s">
        <v>60</v>
      </c>
      <c r="B51" s="233"/>
      <c r="C51" s="232"/>
      <c r="D51" s="232"/>
      <c r="E51" s="232"/>
      <c r="F51" s="232" t="s">
        <v>25</v>
      </c>
      <c r="G51" s="232">
        <f>SUM(G61:G66)</f>
        <v>0</v>
      </c>
      <c r="H51" s="232"/>
      <c r="I51" s="232"/>
      <c r="J51" s="232"/>
      <c r="K51" s="232"/>
      <c r="L51" s="232">
        <f t="shared" ref="L51:N51" si="20">SUM(L61:L66)</f>
        <v>50</v>
      </c>
      <c r="M51" s="232">
        <f t="shared" si="20"/>
        <v>50</v>
      </c>
      <c r="N51" s="232">
        <f t="shared" si="20"/>
        <v>0</v>
      </c>
      <c r="O51" s="80" t="s">
        <v>61</v>
      </c>
      <c r="P51" s="81">
        <f t="array" ref="P51">SUM(IF(ISERROR(SEARCH("粮食作物",O61:O66)),0,1)*P61:P66)</f>
        <v>0</v>
      </c>
      <c r="Q51" s="131" t="s">
        <v>31</v>
      </c>
      <c r="R51" s="88"/>
      <c r="S51" s="142"/>
      <c r="T51" s="145"/>
      <c r="U51" s="146"/>
      <c r="V51" s="111">
        <f t="shared" si="0"/>
        <v>50</v>
      </c>
      <c r="W51" s="100"/>
    </row>
    <row r="52" spans="1:23" s="2" customFormat="1" ht="13.5" customHeight="1">
      <c r="A52" s="231"/>
      <c r="B52" s="233"/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80" t="s">
        <v>62</v>
      </c>
      <c r="P52" s="81">
        <f t="array" ref="P52">SUM(IF(ISERROR(SEARCH("蔬菜",O61:O66)),0,1)*P61:P66)</f>
        <v>70</v>
      </c>
      <c r="Q52" s="131" t="s">
        <v>31</v>
      </c>
      <c r="R52" s="80"/>
      <c r="S52" s="139"/>
      <c r="T52" s="147"/>
      <c r="U52" s="146"/>
      <c r="V52" s="111">
        <f t="shared" si="0"/>
        <v>70</v>
      </c>
      <c r="W52" s="100"/>
    </row>
    <row r="53" spans="1:23" s="2" customFormat="1" ht="13.5" hidden="1" customHeight="1">
      <c r="A53" s="231"/>
      <c r="B53" s="232"/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80" t="s">
        <v>63</v>
      </c>
      <c r="P53" s="81">
        <f t="array" ref="P53">SUM(IF(ISERROR(SEARCH("中药材",O61:O66)),0,1)*P61:P66)</f>
        <v>0</v>
      </c>
      <c r="Q53" s="131" t="s">
        <v>31</v>
      </c>
      <c r="R53" s="80"/>
      <c r="S53" s="130"/>
      <c r="T53" s="147"/>
      <c r="U53" s="146"/>
      <c r="V53" s="111">
        <f t="shared" si="0"/>
        <v>0</v>
      </c>
      <c r="W53" s="100"/>
    </row>
    <row r="54" spans="1:23" s="2" customFormat="1" ht="13.5" hidden="1" customHeight="1">
      <c r="A54" s="231"/>
      <c r="B54" s="232"/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80" t="s">
        <v>64</v>
      </c>
      <c r="P54" s="81">
        <f t="array" ref="P54">SUM(IF(ISERROR(SEARCH("食用菌",O61:O66)),0,1)*P61:P66)</f>
        <v>0</v>
      </c>
      <c r="Q54" s="131" t="s">
        <v>31</v>
      </c>
      <c r="R54" s="80"/>
      <c r="S54" s="137">
        <f t="array" ref="S54">SUM(IF(ISERROR(SEARCH("该项目共增加移民收入",R61:R66)),0,1)*S61:S66)</f>
        <v>0</v>
      </c>
      <c r="T54" s="147"/>
      <c r="U54" s="146"/>
      <c r="V54" s="111">
        <f t="shared" si="0"/>
        <v>0</v>
      </c>
      <c r="W54" s="100"/>
    </row>
    <row r="55" spans="1:23" s="2" customFormat="1" ht="13.5" customHeight="1">
      <c r="A55" s="231"/>
      <c r="B55" s="233"/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80" t="s">
        <v>65</v>
      </c>
      <c r="P55" s="81">
        <f t="array" ref="P55">SUM(IF(ISERROR(SEARCH("茶叶",O61:O66)),0,1)*P61:P66)</f>
        <v>0</v>
      </c>
      <c r="Q55" s="131" t="s">
        <v>31</v>
      </c>
      <c r="R55" s="80" t="s">
        <v>32</v>
      </c>
      <c r="S55" s="151">
        <f t="array" ref="S55">SUM(IF(ISERROR(SEARCH("受益移民",R61:R66)),0,1)*S61:S66)</f>
        <v>712</v>
      </c>
      <c r="T55" s="147" t="s">
        <v>33</v>
      </c>
      <c r="U55" s="146"/>
      <c r="V55" s="111">
        <f t="shared" si="0"/>
        <v>712</v>
      </c>
      <c r="W55" s="100"/>
    </row>
    <row r="56" spans="1:23" s="2" customFormat="1" ht="13.5" customHeight="1">
      <c r="A56" s="231"/>
      <c r="B56" s="233"/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80" t="s">
        <v>66</v>
      </c>
      <c r="P56" s="81">
        <f t="array" ref="P56">SUM(IF(ISERROR(SEARCH("其他经济作物",O61:O66)),0,1)*P61:P66)</f>
        <v>0</v>
      </c>
      <c r="Q56" s="131" t="s">
        <v>31</v>
      </c>
      <c r="R56" s="80" t="s">
        <v>67</v>
      </c>
      <c r="S56" s="151">
        <f>IF(S55=0,0,SUMPRODUCT((R61:R65="受益移民")*S61:S65*(R62:R66="人均年增收")*S62:S66)/S55)</f>
        <v>100</v>
      </c>
      <c r="T56" s="147" t="s">
        <v>68</v>
      </c>
      <c r="U56" s="146"/>
      <c r="V56" s="111">
        <f t="shared" si="0"/>
        <v>100</v>
      </c>
      <c r="W56" s="100"/>
    </row>
    <row r="57" spans="1:23" s="2" customFormat="1" ht="13.5" hidden="1" customHeight="1">
      <c r="A57" s="231"/>
      <c r="B57" s="232"/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80" t="s">
        <v>69</v>
      </c>
      <c r="P57" s="81">
        <f t="array" ref="P57">SUM(IF(ISERROR(SEARCH("楠竹",O61:O66)),0,1)*P61:P66)</f>
        <v>0</v>
      </c>
      <c r="Q57" s="131" t="s">
        <v>31</v>
      </c>
      <c r="R57" s="80"/>
      <c r="S57" s="130"/>
      <c r="T57" s="147"/>
      <c r="U57" s="146"/>
      <c r="V57" s="111">
        <f t="shared" si="0"/>
        <v>0</v>
      </c>
      <c r="W57" s="100"/>
    </row>
    <row r="58" spans="1:23" s="2" customFormat="1" ht="13.5" hidden="1" customHeight="1">
      <c r="A58" s="231"/>
      <c r="B58" s="232"/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80" t="s">
        <v>70</v>
      </c>
      <c r="P58" s="81">
        <f t="array" ref="P58">SUM(IF(ISERROR(SEARCH("油茶",O61:O66)),0,1)*P61:P66)</f>
        <v>0</v>
      </c>
      <c r="Q58" s="131" t="s">
        <v>31</v>
      </c>
      <c r="R58" s="80"/>
      <c r="S58" s="130"/>
      <c r="T58" s="147"/>
      <c r="U58" s="146"/>
      <c r="V58" s="111">
        <f t="shared" si="0"/>
        <v>0</v>
      </c>
      <c r="W58" s="100"/>
    </row>
    <row r="59" spans="1:23" s="2" customFormat="1" ht="13.5" hidden="1" customHeight="1">
      <c r="A59" s="231"/>
      <c r="B59" s="232"/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80" t="s">
        <v>71</v>
      </c>
      <c r="P59" s="81">
        <f t="array" ref="P59">SUM(IF(ISERROR(SEARCH("果业",O61:O66)),0,1)*P61:P66)</f>
        <v>0</v>
      </c>
      <c r="Q59" s="131" t="s">
        <v>31</v>
      </c>
      <c r="R59" s="80"/>
      <c r="S59" s="130"/>
      <c r="T59" s="147"/>
      <c r="U59" s="146"/>
      <c r="V59" s="111">
        <f t="shared" si="0"/>
        <v>0</v>
      </c>
      <c r="W59" s="100"/>
    </row>
    <row r="60" spans="1:23" s="2" customFormat="1" ht="13.5" customHeight="1">
      <c r="A60" s="231"/>
      <c r="B60" s="233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80" t="s">
        <v>72</v>
      </c>
      <c r="P60" s="81">
        <f t="array" ref="P60">SUM(IF(ISERROR(SEARCH("种植业类其他",O61:O66)),0,1)*P61:P66)</f>
        <v>1</v>
      </c>
      <c r="Q60" s="131" t="s">
        <v>53</v>
      </c>
      <c r="R60" s="80"/>
      <c r="S60" s="139"/>
      <c r="T60" s="147"/>
      <c r="U60" s="146"/>
      <c r="V60" s="111">
        <f t="shared" si="0"/>
        <v>1</v>
      </c>
      <c r="W60" s="100"/>
    </row>
    <row r="61" spans="1:23" s="2" customFormat="1" ht="13.5" hidden="1" customHeight="1">
      <c r="A61" s="224"/>
      <c r="B61" s="224" t="str">
        <f>MID(A61,1,MIN(IF(ISERROR(FIND({"县","市","区"},A61)),4^8,FIND({"县","市","区"},A61))))</f>
        <v/>
      </c>
      <c r="C61" s="224" t="str">
        <f>IF(ISERROR(MID(A61,LEN(B61)+1,MAX(IF(ISERROR(FIND({"道","乡","镇","处","场","区"},A61,LEN(B61)+1)),0,(FIND({"道","乡","镇","处","场","区"},A61,LEN(B61)+1))))-LEN(B61))),"",MID(A61,LEN(B61)+1,MIN(IF(ISERROR(FIND({"道","乡","镇","处","场","区"},A61,LEN(B61)+3)),4^8,(FIND({"道","乡","镇","处","场","区"},A61,LEN(B61)+3))))-LEN(B61)))</f>
        <v/>
      </c>
      <c r="D61" s="224" t="str">
        <f>IF(ISERROR(MID(A61,LEN(B61)+LEN(C61)+1,MAX(IF(ISERROR(FIND({"区","村","会","场"},A61,LEN(B61)+LEN(C61)+1)),0,(FIND({"区","村","会","场"},A61,LEN(B61)+LEN(C61)+1))))-LEN(B61)-LEN(C61))),"",MID(A61,LEN(B61)+LEN(C61)+1,MAX(IF(ISERROR(FIND({"区","村","会","场"},A61,LEN(B61)+LEN(C61)+3)),0,(FIND({"区","村","会","场"},A61,LEN(B61)+LEN(C61)+3))))-LEN(B61)-LEN(C61)))</f>
        <v/>
      </c>
      <c r="E61" s="224"/>
      <c r="F61" s="224" t="str">
        <f>IF(G61="","","项")</f>
        <v/>
      </c>
      <c r="G61" s="224"/>
      <c r="H61" s="224"/>
      <c r="I61" s="224"/>
      <c r="J61" s="224"/>
      <c r="K61" s="224"/>
      <c r="L61" s="224">
        <f t="shared" ref="L61:L65" si="21">SUM(M61:N61)</f>
        <v>0</v>
      </c>
      <c r="M61" s="224"/>
      <c r="N61" s="224"/>
      <c r="O61" s="245"/>
      <c r="P61" s="248"/>
      <c r="Q61" s="253" t="str">
        <f t="shared" ref="Q61:Q65" si="22">IF(O61="种植场所","平方米",IF(O61="种植业类其他","宗",IF(O61="文化教育类其他","宗",IF(O61="新农村建设类其他","宗",IF(O61="","","亩")))))</f>
        <v/>
      </c>
      <c r="R61" s="168" t="s">
        <v>32</v>
      </c>
      <c r="S61" s="169"/>
      <c r="T61" s="170" t="str">
        <f t="shared" ref="T61:T66" si="23">IF(R61="受益移民","人",IF(R61="","","元"))</f>
        <v>人</v>
      </c>
      <c r="U61" s="97"/>
      <c r="V61" s="111">
        <f t="shared" si="0"/>
        <v>0</v>
      </c>
      <c r="W61" s="100"/>
    </row>
    <row r="62" spans="1:23" s="5" customFormat="1" ht="14.25" hidden="1" customHeight="1">
      <c r="A62" s="225"/>
      <c r="B62" s="225"/>
      <c r="C62" s="225"/>
      <c r="D62" s="225"/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46"/>
      <c r="P62" s="249"/>
      <c r="Q62" s="254"/>
      <c r="R62" s="166" t="s">
        <v>67</v>
      </c>
      <c r="S62" s="53"/>
      <c r="T62" s="167" t="str">
        <f t="shared" si="23"/>
        <v>元</v>
      </c>
      <c r="U62" s="97"/>
      <c r="V62" s="111">
        <f t="shared" si="0"/>
        <v>0</v>
      </c>
    </row>
    <row r="63" spans="1:23" s="2" customFormat="1" ht="13.5" customHeight="1">
      <c r="A63" s="224" t="s">
        <v>73</v>
      </c>
      <c r="B63" s="224" t="s">
        <v>74</v>
      </c>
      <c r="C63" s="224" t="s">
        <v>75</v>
      </c>
      <c r="D63" s="224" t="s">
        <v>74</v>
      </c>
      <c r="E63" s="224" t="s">
        <v>34</v>
      </c>
      <c r="F63" s="224">
        <v>1</v>
      </c>
      <c r="G63" s="224"/>
      <c r="H63" s="224"/>
      <c r="I63" s="224"/>
      <c r="J63" s="224"/>
      <c r="K63" s="224"/>
      <c r="L63" s="224">
        <f t="shared" si="21"/>
        <v>20</v>
      </c>
      <c r="M63" s="224">
        <v>20</v>
      </c>
      <c r="N63" s="224"/>
      <c r="O63" s="245" t="s">
        <v>72</v>
      </c>
      <c r="P63" s="248">
        <v>1</v>
      </c>
      <c r="Q63" s="253" t="str">
        <f t="shared" si="22"/>
        <v>宗</v>
      </c>
      <c r="R63" s="168" t="s">
        <v>32</v>
      </c>
      <c r="S63" s="169">
        <v>356</v>
      </c>
      <c r="T63" s="170" t="str">
        <f t="shared" si="23"/>
        <v>人</v>
      </c>
      <c r="U63" s="97"/>
      <c r="V63" s="111">
        <f t="shared" si="0"/>
        <v>377</v>
      </c>
      <c r="W63" s="100"/>
    </row>
    <row r="64" spans="1:23" s="2" customFormat="1" ht="13.5" customHeight="1">
      <c r="A64" s="225"/>
      <c r="B64" s="225"/>
      <c r="C64" s="225"/>
      <c r="D64" s="225"/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46"/>
      <c r="P64" s="249"/>
      <c r="Q64" s="254"/>
      <c r="R64" s="166" t="s">
        <v>67</v>
      </c>
      <c r="S64" s="53">
        <v>100</v>
      </c>
      <c r="T64" s="167" t="str">
        <f t="shared" si="23"/>
        <v>元</v>
      </c>
      <c r="U64" s="97"/>
      <c r="V64" s="111">
        <f t="shared" si="0"/>
        <v>100</v>
      </c>
      <c r="W64" s="100"/>
    </row>
    <row r="65" spans="1:23" s="2" customFormat="1" ht="13.5" customHeight="1">
      <c r="A65" s="224" t="s">
        <v>76</v>
      </c>
      <c r="B65" s="224" t="s">
        <v>74</v>
      </c>
      <c r="C65" s="224" t="s">
        <v>75</v>
      </c>
      <c r="D65" s="224" t="s">
        <v>74</v>
      </c>
      <c r="E65" s="224" t="s">
        <v>29</v>
      </c>
      <c r="F65" s="224">
        <v>1</v>
      </c>
      <c r="G65" s="224"/>
      <c r="H65" s="224"/>
      <c r="I65" s="224"/>
      <c r="J65" s="224"/>
      <c r="K65" s="224"/>
      <c r="L65" s="224">
        <f t="shared" si="21"/>
        <v>30</v>
      </c>
      <c r="M65" s="224">
        <v>30</v>
      </c>
      <c r="N65" s="224"/>
      <c r="O65" s="245" t="s">
        <v>62</v>
      </c>
      <c r="P65" s="248">
        <v>70</v>
      </c>
      <c r="Q65" s="253" t="str">
        <f t="shared" si="22"/>
        <v>亩</v>
      </c>
      <c r="R65" s="168" t="s">
        <v>32</v>
      </c>
      <c r="S65" s="169">
        <v>356</v>
      </c>
      <c r="T65" s="170" t="str">
        <f t="shared" si="23"/>
        <v>人</v>
      </c>
      <c r="U65" s="97"/>
      <c r="V65" s="111">
        <f t="shared" si="0"/>
        <v>456</v>
      </c>
      <c r="W65" s="100"/>
    </row>
    <row r="66" spans="1:23" s="2" customFormat="1" ht="13.5" customHeight="1">
      <c r="A66" s="225"/>
      <c r="B66" s="225"/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46"/>
      <c r="P66" s="249"/>
      <c r="Q66" s="254"/>
      <c r="R66" s="166" t="s">
        <v>67</v>
      </c>
      <c r="S66" s="53">
        <v>100</v>
      </c>
      <c r="T66" s="167" t="str">
        <f t="shared" si="23"/>
        <v>元</v>
      </c>
      <c r="U66" s="97"/>
      <c r="V66" s="111">
        <f t="shared" si="0"/>
        <v>100</v>
      </c>
      <c r="W66" s="100"/>
    </row>
    <row r="67" spans="1:23" s="2" customFormat="1" ht="13.5" customHeight="1">
      <c r="A67" s="226" t="s">
        <v>77</v>
      </c>
      <c r="B67" s="152"/>
      <c r="C67" s="235"/>
      <c r="D67" s="235"/>
      <c r="E67" s="235"/>
      <c r="F67" s="235" t="s">
        <v>25</v>
      </c>
      <c r="G67" s="235">
        <f>SUM(G75:G86)</f>
        <v>0</v>
      </c>
      <c r="H67" s="235"/>
      <c r="I67" s="235"/>
      <c r="J67" s="235"/>
      <c r="K67" s="235"/>
      <c r="L67" s="235">
        <f t="shared" ref="L67:N67" si="24">SUM(L75:L86)</f>
        <v>50</v>
      </c>
      <c r="M67" s="235">
        <f t="shared" si="24"/>
        <v>50</v>
      </c>
      <c r="N67" s="235">
        <f t="shared" si="24"/>
        <v>0</v>
      </c>
      <c r="O67" s="88" t="s">
        <v>78</v>
      </c>
      <c r="P67" s="89">
        <f t="array" ref="P67">SUM(IF(ISERROR(SEARCH("网箱养鱼",O75:O86)),0,1)*P75:P86)</f>
        <v>0</v>
      </c>
      <c r="Q67" s="145" t="s">
        <v>31</v>
      </c>
      <c r="R67" s="80"/>
      <c r="S67" s="139"/>
      <c r="T67" s="147"/>
      <c r="U67" s="146"/>
      <c r="V67" s="111">
        <f t="shared" si="0"/>
        <v>50</v>
      </c>
      <c r="W67" s="100"/>
    </row>
    <row r="68" spans="1:23" s="2" customFormat="1" ht="13.5" customHeight="1">
      <c r="A68" s="227"/>
      <c r="B68" s="153"/>
      <c r="C68" s="236"/>
      <c r="D68" s="236"/>
      <c r="E68" s="236"/>
      <c r="F68" s="236" t="str">
        <f t="shared" ref="F68:F72" si="25">IF(E68="","","项")</f>
        <v/>
      </c>
      <c r="G68" s="236"/>
      <c r="H68" s="236"/>
      <c r="I68" s="236"/>
      <c r="J68" s="236"/>
      <c r="K68" s="236"/>
      <c r="L68" s="236"/>
      <c r="M68" s="236"/>
      <c r="N68" s="236"/>
      <c r="O68" s="80" t="s">
        <v>79</v>
      </c>
      <c r="P68" s="81">
        <f t="array" ref="P68">SUM(IF(ISERROR(SEARCH("精养鱼池",O75:O86)),0,1)*P75:P86)</f>
        <v>0</v>
      </c>
      <c r="Q68" s="147" t="s">
        <v>31</v>
      </c>
      <c r="R68" s="80" t="s">
        <v>32</v>
      </c>
      <c r="S68" s="151">
        <f t="array" ref="S68">SUM(IF(ISERROR(SEARCH("受益移民",R75:R86)),0,1)*S75:S86)</f>
        <v>712</v>
      </c>
      <c r="T68" s="147" t="s">
        <v>33</v>
      </c>
      <c r="U68" s="146"/>
      <c r="V68" s="111">
        <f t="shared" si="0"/>
        <v>712</v>
      </c>
      <c r="W68" s="100"/>
    </row>
    <row r="69" spans="1:23" s="2" customFormat="1" ht="13.5" customHeight="1">
      <c r="A69" s="227"/>
      <c r="B69" s="153"/>
      <c r="C69" s="236"/>
      <c r="D69" s="236"/>
      <c r="E69" s="236"/>
      <c r="F69" s="236" t="str">
        <f t="shared" si="25"/>
        <v/>
      </c>
      <c r="G69" s="236"/>
      <c r="H69" s="236"/>
      <c r="I69" s="236"/>
      <c r="J69" s="236"/>
      <c r="K69" s="236"/>
      <c r="L69" s="236"/>
      <c r="M69" s="236"/>
      <c r="N69" s="236"/>
      <c r="O69" s="80" t="s">
        <v>80</v>
      </c>
      <c r="P69" s="81">
        <f t="array" ref="P69">SUM(IF(ISERROR(SEARCH("其他养鱼",O75:O86)),0,1)*P75:P86)</f>
        <v>0</v>
      </c>
      <c r="Q69" s="147" t="s">
        <v>31</v>
      </c>
      <c r="R69" s="80" t="s">
        <v>67</v>
      </c>
      <c r="S69" s="151">
        <f>IF(S68=0,0,SUMPRODUCT((R75:R85="受益移民")*S75:S85*(R76:R86="人均年增收")*S76:S86)/S68)</f>
        <v>200</v>
      </c>
      <c r="T69" s="147" t="s">
        <v>68</v>
      </c>
      <c r="U69" s="146"/>
      <c r="V69" s="111">
        <f t="shared" si="0"/>
        <v>200</v>
      </c>
      <c r="W69" s="100"/>
    </row>
    <row r="70" spans="1:23" s="2" customFormat="1" ht="13.5" customHeight="1">
      <c r="A70" s="227"/>
      <c r="B70" s="153"/>
      <c r="C70" s="236"/>
      <c r="D70" s="236"/>
      <c r="E70" s="236"/>
      <c r="F70" s="236" t="str">
        <f t="shared" si="25"/>
        <v/>
      </c>
      <c r="G70" s="236"/>
      <c r="H70" s="236"/>
      <c r="I70" s="236"/>
      <c r="J70" s="236"/>
      <c r="K70" s="236"/>
      <c r="L70" s="236"/>
      <c r="M70" s="236"/>
      <c r="N70" s="236"/>
      <c r="O70" s="80" t="s">
        <v>81</v>
      </c>
      <c r="P70" s="81">
        <f t="array" ref="P70">SUM(IF(ISERROR(SEARCH("特种水产养殖",O75:O86)),0,1)*P75:P86)</f>
        <v>120</v>
      </c>
      <c r="Q70" s="147" t="s">
        <v>31</v>
      </c>
      <c r="R70" s="80"/>
      <c r="S70" s="151"/>
      <c r="T70" s="147"/>
      <c r="U70" s="146"/>
      <c r="V70" s="111">
        <f t="shared" si="0"/>
        <v>120</v>
      </c>
      <c r="W70" s="100"/>
    </row>
    <row r="71" spans="1:23" s="2" customFormat="1" ht="13.5" hidden="1" customHeight="1">
      <c r="A71" s="227"/>
      <c r="B71" s="224" t="s">
        <v>74</v>
      </c>
      <c r="C71" s="236"/>
      <c r="D71" s="236"/>
      <c r="E71" s="236"/>
      <c r="F71" s="236" t="str">
        <f t="shared" si="25"/>
        <v/>
      </c>
      <c r="G71" s="236"/>
      <c r="H71" s="236"/>
      <c r="I71" s="236"/>
      <c r="J71" s="236"/>
      <c r="K71" s="236"/>
      <c r="L71" s="236"/>
      <c r="M71" s="236"/>
      <c r="N71" s="236"/>
      <c r="O71" s="80" t="s">
        <v>82</v>
      </c>
      <c r="P71" s="81">
        <f t="array" ref="P71">SUM(IF(ISERROR(SEARCH("大牲畜",O75:O86)),0,1)*P75:P86)</f>
        <v>0</v>
      </c>
      <c r="Q71" s="147" t="s">
        <v>83</v>
      </c>
      <c r="R71" s="80"/>
      <c r="S71" s="137"/>
      <c r="T71" s="147"/>
      <c r="U71" s="146"/>
      <c r="V71" s="111">
        <f t="shared" si="0"/>
        <v>0</v>
      </c>
      <c r="W71" s="100"/>
    </row>
    <row r="72" spans="1:23" s="2" customFormat="1" ht="13.5" hidden="1" customHeight="1">
      <c r="A72" s="227"/>
      <c r="B72" s="225"/>
      <c r="C72" s="236"/>
      <c r="D72" s="236"/>
      <c r="E72" s="236"/>
      <c r="F72" s="236" t="str">
        <f t="shared" si="25"/>
        <v/>
      </c>
      <c r="G72" s="236"/>
      <c r="H72" s="236"/>
      <c r="I72" s="236"/>
      <c r="J72" s="236"/>
      <c r="K72" s="236"/>
      <c r="L72" s="236"/>
      <c r="M72" s="236"/>
      <c r="N72" s="236"/>
      <c r="O72" s="80" t="s">
        <v>84</v>
      </c>
      <c r="P72" s="81">
        <f t="array" ref="P72">SUM(IF(ISERROR(SEARCH("家畜",O75:O86)),0,1)*P75:P86)</f>
        <v>0</v>
      </c>
      <c r="Q72" s="147" t="s">
        <v>85</v>
      </c>
      <c r="R72" s="80"/>
      <c r="S72" s="139"/>
      <c r="T72" s="147"/>
      <c r="U72" s="146"/>
      <c r="V72" s="111">
        <f t="shared" ref="V72:V135" si="26">S72+P72+L72+G72</f>
        <v>0</v>
      </c>
      <c r="W72" s="100"/>
    </row>
    <row r="73" spans="1:23" s="2" customFormat="1" ht="13.5" hidden="1" customHeight="1">
      <c r="A73" s="227"/>
      <c r="B73" s="224" t="s">
        <v>74</v>
      </c>
      <c r="C73" s="236"/>
      <c r="D73" s="236"/>
      <c r="E73" s="236"/>
      <c r="F73" s="236"/>
      <c r="G73" s="236"/>
      <c r="H73" s="236"/>
      <c r="I73" s="236"/>
      <c r="J73" s="236"/>
      <c r="K73" s="236"/>
      <c r="L73" s="236"/>
      <c r="M73" s="236"/>
      <c r="N73" s="236"/>
      <c r="O73" s="80" t="s">
        <v>86</v>
      </c>
      <c r="P73" s="81">
        <f t="array" ref="P73">SUM(IF(ISERROR(SEARCH("家禽",O75:O86)),0,1)*P75:P86)</f>
        <v>0</v>
      </c>
      <c r="Q73" s="147" t="s">
        <v>85</v>
      </c>
      <c r="R73" s="80"/>
      <c r="S73" s="139"/>
      <c r="T73" s="147"/>
      <c r="U73" s="146"/>
      <c r="V73" s="111">
        <f t="shared" si="26"/>
        <v>0</v>
      </c>
      <c r="W73" s="100"/>
    </row>
    <row r="74" spans="1:23" s="2" customFormat="1" ht="13.5" hidden="1" customHeight="1">
      <c r="A74" s="228"/>
      <c r="B74" s="225"/>
      <c r="C74" s="234"/>
      <c r="D74" s="234"/>
      <c r="E74" s="234"/>
      <c r="F74" s="234" t="str">
        <f>IF(E74="","","项")</f>
        <v/>
      </c>
      <c r="G74" s="234"/>
      <c r="H74" s="234"/>
      <c r="I74" s="234"/>
      <c r="J74" s="234"/>
      <c r="K74" s="234"/>
      <c r="L74" s="234"/>
      <c r="M74" s="234"/>
      <c r="N74" s="234"/>
      <c r="O74" s="90" t="s">
        <v>87</v>
      </c>
      <c r="P74" s="91">
        <f t="array" ref="P74">SUM(IF(ISERROR(SEARCH("养殖业类其他",O75:O86)),0,1)*P75:P86)</f>
        <v>0</v>
      </c>
      <c r="Q74" s="148" t="s">
        <v>53</v>
      </c>
      <c r="R74" s="90"/>
      <c r="S74" s="149"/>
      <c r="T74" s="148"/>
      <c r="U74" s="146"/>
      <c r="V74" s="111">
        <f t="shared" si="26"/>
        <v>0</v>
      </c>
      <c r="W74" s="100"/>
    </row>
    <row r="75" spans="1:23" s="2" customFormat="1" ht="13.5" customHeight="1">
      <c r="A75" s="224" t="s">
        <v>88</v>
      </c>
      <c r="B75" s="224" t="s">
        <v>74</v>
      </c>
      <c r="C75" s="224" t="s">
        <v>75</v>
      </c>
      <c r="D75" s="224" t="s">
        <v>74</v>
      </c>
      <c r="E75" s="224"/>
      <c r="F75" s="224" t="str">
        <f t="shared" ref="F75:F79" si="27">IF(G75="","","项")</f>
        <v/>
      </c>
      <c r="G75" s="224"/>
      <c r="H75" s="224"/>
      <c r="I75" s="224"/>
      <c r="J75" s="224"/>
      <c r="K75" s="224"/>
      <c r="L75" s="224">
        <f t="shared" ref="L75:L79" si="28">SUM(M75:N75)</f>
        <v>20</v>
      </c>
      <c r="M75" s="224">
        <v>20</v>
      </c>
      <c r="N75" s="245"/>
      <c r="O75" s="245" t="s">
        <v>81</v>
      </c>
      <c r="P75" s="248">
        <v>50</v>
      </c>
      <c r="Q75" s="251" t="str">
        <f t="shared" ref="Q75:Q79" si="29">IF(O75="养鱼","亩",IF(O75="家畜","只",IF(O75="大牲畜","头",IF(O75="家禽","只",IF(O75="养殖业类其他","宗",IF(O75="","","亩"))))))</f>
        <v>亩</v>
      </c>
      <c r="R75" s="168" t="s">
        <v>32</v>
      </c>
      <c r="S75" s="169">
        <v>356</v>
      </c>
      <c r="T75" s="170" t="str">
        <f t="shared" ref="T75:T86" si="30">IF(R75="受益移民","人",IF(R75="","","元"))</f>
        <v>人</v>
      </c>
      <c r="U75" s="97"/>
      <c r="V75" s="111">
        <f t="shared" si="26"/>
        <v>426</v>
      </c>
      <c r="W75" s="100"/>
    </row>
    <row r="76" spans="1:23" s="2" customFormat="1" ht="13.5" customHeight="1">
      <c r="A76" s="225"/>
      <c r="B76" s="225"/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46"/>
      <c r="O76" s="246"/>
      <c r="P76" s="249"/>
      <c r="Q76" s="252"/>
      <c r="R76" s="166" t="s">
        <v>67</v>
      </c>
      <c r="S76" s="53">
        <v>200</v>
      </c>
      <c r="T76" s="167" t="str">
        <f t="shared" si="30"/>
        <v>元</v>
      </c>
      <c r="U76" s="97"/>
      <c r="V76" s="111">
        <f t="shared" si="26"/>
        <v>200</v>
      </c>
      <c r="W76" s="100"/>
    </row>
    <row r="77" spans="1:23" s="2" customFormat="1" ht="13.5" customHeight="1">
      <c r="A77" s="224" t="s">
        <v>88</v>
      </c>
      <c r="B77" s="224" t="s">
        <v>74</v>
      </c>
      <c r="C77" s="224" t="s">
        <v>75</v>
      </c>
      <c r="D77" s="224" t="s">
        <v>74</v>
      </c>
      <c r="E77" s="224"/>
      <c r="F77" s="224" t="str">
        <f t="shared" si="27"/>
        <v/>
      </c>
      <c r="G77" s="224"/>
      <c r="H77" s="224"/>
      <c r="I77" s="224"/>
      <c r="J77" s="224"/>
      <c r="K77" s="224"/>
      <c r="L77" s="224">
        <f t="shared" si="28"/>
        <v>30</v>
      </c>
      <c r="M77" s="224">
        <v>30</v>
      </c>
      <c r="N77" s="245"/>
      <c r="O77" s="245" t="s">
        <v>81</v>
      </c>
      <c r="P77" s="248">
        <v>70</v>
      </c>
      <c r="Q77" s="251" t="str">
        <f t="shared" si="29"/>
        <v>亩</v>
      </c>
      <c r="R77" s="168" t="s">
        <v>32</v>
      </c>
      <c r="S77" s="169">
        <v>356</v>
      </c>
      <c r="T77" s="170" t="str">
        <f t="shared" si="30"/>
        <v>人</v>
      </c>
      <c r="U77" s="97"/>
      <c r="V77" s="111">
        <f t="shared" si="26"/>
        <v>456</v>
      </c>
      <c r="W77" s="100"/>
    </row>
    <row r="78" spans="1:23" s="2" customFormat="1" ht="13.5" customHeight="1">
      <c r="A78" s="225"/>
      <c r="B78" s="225"/>
      <c r="C78" s="225"/>
      <c r="D78" s="225"/>
      <c r="E78" s="225"/>
      <c r="F78" s="225"/>
      <c r="G78" s="225"/>
      <c r="H78" s="225"/>
      <c r="I78" s="225"/>
      <c r="J78" s="225"/>
      <c r="K78" s="225"/>
      <c r="L78" s="225"/>
      <c r="M78" s="225"/>
      <c r="N78" s="246"/>
      <c r="O78" s="246"/>
      <c r="P78" s="249"/>
      <c r="Q78" s="252"/>
      <c r="R78" s="166" t="s">
        <v>67</v>
      </c>
      <c r="S78" s="53">
        <v>200</v>
      </c>
      <c r="T78" s="167" t="str">
        <f t="shared" si="30"/>
        <v>元</v>
      </c>
      <c r="U78" s="97"/>
      <c r="V78" s="111">
        <f t="shared" si="26"/>
        <v>200</v>
      </c>
      <c r="W78" s="100"/>
    </row>
    <row r="79" spans="1:23" s="2" customFormat="1" ht="13.5" hidden="1" customHeight="1">
      <c r="A79" s="224"/>
      <c r="B79" s="224" t="str">
        <f>MID(A79,1,MIN(IF(ISERROR(FIND({"县","市","区"},A79)),4^8,FIND({"县","市","区"},A79))))</f>
        <v/>
      </c>
      <c r="C79" s="224" t="str">
        <f>IF(ISERROR(MID(A79,LEN(B79)+1,MAX(IF(ISERROR(FIND({"道","乡","镇","处","场","区"},A79,LEN(B79)+1)),0,(FIND({"道","乡","镇","处","场","区"},A79,LEN(B79)+1))))-LEN(B79))),"",MID(A79,LEN(B79)+1,MIN(IF(ISERROR(FIND({"道","乡","镇","处","场","区"},A79,LEN(B79)+3)),4^8,(FIND({"道","乡","镇","处","场","区"},A79,LEN(B79)+3))))-LEN(B79)))</f>
        <v/>
      </c>
      <c r="D79" s="224" t="str">
        <f>IF(ISERROR(MID(A79,LEN(B79)+LEN(C79)+1,MAX(IF(ISERROR(FIND({"区","村","会","场"},A79,LEN(B79)+LEN(C79)+1)),0,(FIND({"区","村","会","场"},A79,LEN(B79)+LEN(C79)+1))))-LEN(B79)-LEN(C79))),"",MID(A79,LEN(B79)+LEN(C79)+1,MAX(IF(ISERROR(FIND({"区","村","会","场"},A79,LEN(B79)+LEN(C79)+3)),0,(FIND({"区","村","会","场"},A79,LEN(B79)+LEN(C79)+3))))-LEN(B79)-LEN(C79)))</f>
        <v/>
      </c>
      <c r="E79" s="224"/>
      <c r="F79" s="224" t="str">
        <f t="shared" si="27"/>
        <v/>
      </c>
      <c r="G79" s="224"/>
      <c r="H79" s="224"/>
      <c r="I79" s="224"/>
      <c r="J79" s="224"/>
      <c r="K79" s="224"/>
      <c r="L79" s="224">
        <f t="shared" si="28"/>
        <v>0</v>
      </c>
      <c r="M79" s="224"/>
      <c r="N79" s="245"/>
      <c r="O79" s="245"/>
      <c r="P79" s="248"/>
      <c r="Q79" s="251" t="str">
        <f t="shared" si="29"/>
        <v/>
      </c>
      <c r="R79" s="168" t="s">
        <v>32</v>
      </c>
      <c r="S79" s="169"/>
      <c r="T79" s="170" t="str">
        <f t="shared" si="30"/>
        <v>人</v>
      </c>
      <c r="U79" s="97"/>
      <c r="V79" s="111">
        <f t="shared" si="26"/>
        <v>0</v>
      </c>
      <c r="W79" s="100"/>
    </row>
    <row r="80" spans="1:23" s="2" customFormat="1" ht="13.5" hidden="1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46"/>
      <c r="O80" s="246"/>
      <c r="P80" s="249"/>
      <c r="Q80" s="252"/>
      <c r="R80" s="166" t="s">
        <v>67</v>
      </c>
      <c r="S80" s="53"/>
      <c r="T80" s="167" t="str">
        <f t="shared" si="30"/>
        <v>元</v>
      </c>
      <c r="U80" s="97"/>
      <c r="V80" s="111">
        <f t="shared" si="26"/>
        <v>0</v>
      </c>
      <c r="W80" s="100"/>
    </row>
    <row r="81" spans="1:23" s="2" customFormat="1" ht="13.5" hidden="1" customHeight="1">
      <c r="A81" s="224"/>
      <c r="B81" s="224" t="str">
        <f>MID(A81,1,MIN(IF(ISERROR(FIND({"县","市","区"},A81)),4^8,FIND({"县","市","区"},A81))))</f>
        <v/>
      </c>
      <c r="C81" s="224" t="str">
        <f>IF(ISERROR(MID(A81,LEN(B81)+1,MAX(IF(ISERROR(FIND({"道","乡","镇","处","场","区"},A81,LEN(B81)+1)),0,(FIND({"道","乡","镇","处","场","区"},A81,LEN(B81)+1))))-LEN(B81))),"",MID(A81,LEN(B81)+1,MIN(IF(ISERROR(FIND({"道","乡","镇","处","场","区"},A81,LEN(B81)+3)),4^8,(FIND({"道","乡","镇","处","场","区"},A81,LEN(B81)+3))))-LEN(B81)))</f>
        <v/>
      </c>
      <c r="D81" s="224" t="str">
        <f>IF(ISERROR(MID(A81,LEN(B81)+LEN(C81)+1,MAX(IF(ISERROR(FIND({"区","村","会","场"},A81,LEN(B81)+LEN(C81)+1)),0,(FIND({"区","村","会","场"},A81,LEN(B81)+LEN(C81)+1))))-LEN(B81)-LEN(C81))),"",MID(A81,LEN(B81)+LEN(C81)+1,MAX(IF(ISERROR(FIND({"区","村","会","场"},A81,LEN(B81)+LEN(C81)+3)),0,(FIND({"区","村","会","场"},A81,LEN(B81)+LEN(C81)+3))))-LEN(B81)-LEN(C81)))</f>
        <v/>
      </c>
      <c r="E81" s="224"/>
      <c r="F81" s="224" t="str">
        <f t="shared" ref="F81:F85" si="31">IF(G81="","","项")</f>
        <v/>
      </c>
      <c r="G81" s="224"/>
      <c r="H81" s="224"/>
      <c r="I81" s="224"/>
      <c r="J81" s="224"/>
      <c r="K81" s="224"/>
      <c r="L81" s="224">
        <f t="shared" ref="L81:L85" si="32">SUM(M81:N81)</f>
        <v>0</v>
      </c>
      <c r="M81" s="224"/>
      <c r="N81" s="245"/>
      <c r="O81" s="245"/>
      <c r="P81" s="248"/>
      <c r="Q81" s="251" t="str">
        <f t="shared" ref="Q81:Q85" si="33">IF(O81="养鱼","亩",IF(O81="家畜","只",IF(O81="大牲畜","头",IF(O81="家禽","只",IF(O81="养殖业类其他","宗",IF(O81="","","亩"))))))</f>
        <v/>
      </c>
      <c r="R81" s="168" t="s">
        <v>32</v>
      </c>
      <c r="S81" s="169"/>
      <c r="T81" s="170" t="str">
        <f t="shared" si="30"/>
        <v>人</v>
      </c>
      <c r="U81" s="97"/>
      <c r="V81" s="111">
        <f t="shared" si="26"/>
        <v>0</v>
      </c>
      <c r="W81" s="100"/>
    </row>
    <row r="82" spans="1:23" s="2" customFormat="1" ht="13.5" hidden="1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46"/>
      <c r="O82" s="246"/>
      <c r="P82" s="249"/>
      <c r="Q82" s="252"/>
      <c r="R82" s="166" t="s">
        <v>67</v>
      </c>
      <c r="S82" s="53"/>
      <c r="T82" s="167" t="str">
        <f t="shared" si="30"/>
        <v>元</v>
      </c>
      <c r="U82" s="97"/>
      <c r="V82" s="111">
        <f t="shared" si="26"/>
        <v>0</v>
      </c>
      <c r="W82" s="100"/>
    </row>
    <row r="83" spans="1:23" s="2" customFormat="1" ht="13.5" hidden="1" customHeight="1">
      <c r="A83" s="224"/>
      <c r="B83" s="224" t="str">
        <f>MID(A83,1,MIN(IF(ISERROR(FIND({"县","市","区"},A83)),4^8,FIND({"县","市","区"},A83))))</f>
        <v/>
      </c>
      <c r="C83" s="224" t="str">
        <f>IF(ISERROR(MID(A83,LEN(B83)+1,MAX(IF(ISERROR(FIND({"道","乡","镇","处","场","区"},A83,LEN(B83)+1)),0,(FIND({"道","乡","镇","处","场","区"},A83,LEN(B83)+1))))-LEN(B83))),"",MID(A83,LEN(B83)+1,MIN(IF(ISERROR(FIND({"道","乡","镇","处","场","区"},A83,LEN(B83)+3)),4^8,(FIND({"道","乡","镇","处","场","区"},A83,LEN(B83)+3))))-LEN(B83)))</f>
        <v/>
      </c>
      <c r="D83" s="224" t="str">
        <f>IF(ISERROR(MID(A83,LEN(B83)+LEN(C83)+1,MAX(IF(ISERROR(FIND({"区","村","会","场"},A83,LEN(B83)+LEN(C83)+1)),0,(FIND({"区","村","会","场"},A83,LEN(B83)+LEN(C83)+1))))-LEN(B83)-LEN(C83))),"",MID(A83,LEN(B83)+LEN(C83)+1,MAX(IF(ISERROR(FIND({"区","村","会","场"},A83,LEN(B83)+LEN(C83)+3)),0,(FIND({"区","村","会","场"},A83,LEN(B83)+LEN(C83)+3))))-LEN(B83)-LEN(C83)))</f>
        <v/>
      </c>
      <c r="E83" s="224"/>
      <c r="F83" s="224" t="str">
        <f t="shared" si="31"/>
        <v/>
      </c>
      <c r="G83" s="224"/>
      <c r="H83" s="224"/>
      <c r="I83" s="224"/>
      <c r="J83" s="224"/>
      <c r="K83" s="224"/>
      <c r="L83" s="224">
        <f t="shared" si="32"/>
        <v>0</v>
      </c>
      <c r="M83" s="224"/>
      <c r="N83" s="245"/>
      <c r="O83" s="245"/>
      <c r="P83" s="248"/>
      <c r="Q83" s="251" t="str">
        <f t="shared" si="33"/>
        <v/>
      </c>
      <c r="R83" s="168" t="s">
        <v>32</v>
      </c>
      <c r="S83" s="169"/>
      <c r="T83" s="170" t="str">
        <f t="shared" si="30"/>
        <v>人</v>
      </c>
      <c r="U83" s="97"/>
      <c r="V83" s="111">
        <f t="shared" si="26"/>
        <v>0</v>
      </c>
      <c r="W83" s="100"/>
    </row>
    <row r="84" spans="1:23" s="2" customFormat="1" ht="13.5" hidden="1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46"/>
      <c r="O84" s="246"/>
      <c r="P84" s="249"/>
      <c r="Q84" s="252"/>
      <c r="R84" s="166" t="s">
        <v>67</v>
      </c>
      <c r="S84" s="53"/>
      <c r="T84" s="167" t="str">
        <f t="shared" si="30"/>
        <v>元</v>
      </c>
      <c r="U84" s="97"/>
      <c r="V84" s="111">
        <f t="shared" si="26"/>
        <v>0</v>
      </c>
      <c r="W84" s="100"/>
    </row>
    <row r="85" spans="1:23" s="2" customFormat="1" ht="13.5" hidden="1" customHeight="1">
      <c r="A85" s="224"/>
      <c r="B85" s="224" t="str">
        <f>MID(A85,1,MIN(IF(ISERROR(FIND({"县","市","区"},A85)),4^8,FIND({"县","市","区"},A85))))</f>
        <v/>
      </c>
      <c r="C85" s="224" t="str">
        <f>IF(ISERROR(MID(A85,LEN(B85)+1,MAX(IF(ISERROR(FIND({"道","乡","镇","处","场","区"},A85,LEN(B85)+1)),0,(FIND({"道","乡","镇","处","场","区"},A85,LEN(B85)+1))))-LEN(B85))),"",MID(A85,LEN(B85)+1,MIN(IF(ISERROR(FIND({"道","乡","镇","处","场","区"},A85,LEN(B85)+3)),4^8,(FIND({"道","乡","镇","处","场","区"},A85,LEN(B85)+3))))-LEN(B85)))</f>
        <v/>
      </c>
      <c r="D85" s="224" t="str">
        <f>IF(ISERROR(MID(A85,LEN(B85)+LEN(C85)+1,MAX(IF(ISERROR(FIND({"区","村","会","场"},A85,LEN(B85)+LEN(C85)+1)),0,(FIND({"区","村","会","场"},A85,LEN(B85)+LEN(C85)+1))))-LEN(B85)-LEN(C85))),"",MID(A85,LEN(B85)+LEN(C85)+1,MAX(IF(ISERROR(FIND({"区","村","会","场"},A85,LEN(B85)+LEN(C85)+3)),0,(FIND({"区","村","会","场"},A85,LEN(B85)+LEN(C85)+3))))-LEN(B85)-LEN(C85)))</f>
        <v/>
      </c>
      <c r="E85" s="224"/>
      <c r="F85" s="224" t="str">
        <f t="shared" si="31"/>
        <v/>
      </c>
      <c r="G85" s="224"/>
      <c r="H85" s="224"/>
      <c r="I85" s="224"/>
      <c r="J85" s="224"/>
      <c r="K85" s="224"/>
      <c r="L85" s="224">
        <f t="shared" si="32"/>
        <v>0</v>
      </c>
      <c r="M85" s="224"/>
      <c r="N85" s="245"/>
      <c r="O85" s="245"/>
      <c r="P85" s="248"/>
      <c r="Q85" s="251" t="str">
        <f t="shared" si="33"/>
        <v/>
      </c>
      <c r="R85" s="168" t="s">
        <v>32</v>
      </c>
      <c r="S85" s="169"/>
      <c r="T85" s="170" t="str">
        <f t="shared" si="30"/>
        <v>人</v>
      </c>
      <c r="U85" s="97"/>
      <c r="V85" s="111">
        <f t="shared" si="26"/>
        <v>0</v>
      </c>
      <c r="W85" s="100"/>
    </row>
    <row r="86" spans="1:23" s="2" customFormat="1" ht="13.5" hidden="1" customHeight="1">
      <c r="A86" s="225"/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46"/>
      <c r="O86" s="246"/>
      <c r="P86" s="249"/>
      <c r="Q86" s="252"/>
      <c r="R86" s="166" t="s">
        <v>67</v>
      </c>
      <c r="S86" s="53"/>
      <c r="T86" s="167" t="str">
        <f t="shared" si="30"/>
        <v>元</v>
      </c>
      <c r="U86" s="97"/>
      <c r="V86" s="111">
        <f t="shared" si="26"/>
        <v>0</v>
      </c>
      <c r="W86" s="100"/>
    </row>
    <row r="87" spans="1:23" s="2" customFormat="1" ht="13.5" hidden="1" customHeight="1">
      <c r="A87" s="231" t="s">
        <v>89</v>
      </c>
      <c r="B87" s="232"/>
      <c r="C87" s="232"/>
      <c r="D87" s="232"/>
      <c r="E87" s="232"/>
      <c r="F87" s="232" t="s">
        <v>25</v>
      </c>
      <c r="G87" s="232">
        <f>SUM(G99:G102)</f>
        <v>0</v>
      </c>
      <c r="H87" s="232"/>
      <c r="I87" s="232"/>
      <c r="J87" s="232"/>
      <c r="K87" s="232"/>
      <c r="L87" s="232">
        <f t="shared" ref="L87:N87" si="34">SUM(L99:L102)</f>
        <v>0</v>
      </c>
      <c r="M87" s="232">
        <f t="shared" si="34"/>
        <v>0</v>
      </c>
      <c r="N87" s="232">
        <f t="shared" si="34"/>
        <v>0</v>
      </c>
      <c r="O87" s="80" t="s">
        <v>90</v>
      </c>
      <c r="P87" s="81">
        <f t="array" ref="P87">SUM(IF(ISERROR(SEARCH("乡土特色产业",O95:O102)),0,1)*P95:P102)</f>
        <v>0</v>
      </c>
      <c r="Q87" s="131" t="s">
        <v>53</v>
      </c>
      <c r="R87" s="80"/>
      <c r="S87" s="137"/>
      <c r="T87" s="147"/>
      <c r="U87" s="146"/>
      <c r="V87" s="111">
        <f t="shared" si="26"/>
        <v>0</v>
      </c>
      <c r="W87" s="100"/>
    </row>
    <row r="88" spans="1:23" s="2" customFormat="1" ht="13.5" hidden="1" customHeight="1">
      <c r="A88" s="231"/>
      <c r="B88" s="232"/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80" t="s">
        <v>91</v>
      </c>
      <c r="P88" s="81">
        <f t="array" ref="P88">SUM(IF(ISERROR(SEARCH("农产品加工流通业",O95:O102)),0,1)*P95:P102)</f>
        <v>0</v>
      </c>
      <c r="Q88" s="131" t="s">
        <v>53</v>
      </c>
      <c r="R88" s="80" t="s">
        <v>32</v>
      </c>
      <c r="S88" s="151">
        <f t="array" ref="S88">SUM(IF(ISERROR(SEARCH("受益移民",R99:R102)),0,1)*S99:S102)</f>
        <v>0</v>
      </c>
      <c r="T88" s="147" t="s">
        <v>33</v>
      </c>
      <c r="U88" s="146"/>
      <c r="V88" s="111">
        <f t="shared" si="26"/>
        <v>0</v>
      </c>
      <c r="W88" s="100"/>
    </row>
    <row r="89" spans="1:23" s="2" customFormat="1" ht="13.5" hidden="1" customHeight="1">
      <c r="A89" s="231"/>
      <c r="B89" s="232"/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80" t="s">
        <v>92</v>
      </c>
      <c r="P89" s="81">
        <f t="array" ref="P89">SUM(IF(ISERROR(SEARCH("乡村休闲旅游业",O95:O102)),0,1)*P95:P102)</f>
        <v>0</v>
      </c>
      <c r="Q89" s="131" t="s">
        <v>53</v>
      </c>
      <c r="R89" s="80" t="s">
        <v>67</v>
      </c>
      <c r="S89" s="151">
        <f>IF(S88=0,0,SUMPRODUCT((R99:R101="受益移民")*S99:S101*(R100:R102="人均年增收")*S100:S102)/S88)</f>
        <v>0</v>
      </c>
      <c r="T89" s="147" t="s">
        <v>68</v>
      </c>
      <c r="U89" s="146"/>
      <c r="V89" s="111">
        <f t="shared" si="26"/>
        <v>0</v>
      </c>
      <c r="W89" s="100"/>
    </row>
    <row r="90" spans="1:23" s="2" customFormat="1" ht="13.5" hidden="1" customHeight="1">
      <c r="A90" s="231"/>
      <c r="B90" s="232"/>
      <c r="C90" s="232"/>
      <c r="D90" s="232"/>
      <c r="E90" s="232"/>
      <c r="F90" s="232"/>
      <c r="G90" s="232"/>
      <c r="H90" s="232"/>
      <c r="I90" s="232"/>
      <c r="J90" s="232"/>
      <c r="K90" s="232"/>
      <c r="L90" s="232"/>
      <c r="M90" s="232"/>
      <c r="N90" s="232"/>
      <c r="O90" s="80" t="s">
        <v>93</v>
      </c>
      <c r="P90" s="81">
        <f t="array" ref="P90">SUM(IF(ISERROR(SEARCH("乡村新型服务业",O95:O102)),0,1)*P95:P102)</f>
        <v>0</v>
      </c>
      <c r="Q90" s="131" t="s">
        <v>53</v>
      </c>
      <c r="R90" s="80"/>
      <c r="S90" s="151"/>
      <c r="T90" s="147"/>
      <c r="U90" s="146"/>
      <c r="V90" s="111">
        <f t="shared" si="26"/>
        <v>0</v>
      </c>
      <c r="W90" s="100"/>
    </row>
    <row r="91" spans="1:23" s="2" customFormat="1" ht="13.5" hidden="1" customHeight="1">
      <c r="A91" s="231"/>
      <c r="B91" s="232"/>
      <c r="C91" s="232"/>
      <c r="D91" s="232"/>
      <c r="E91" s="232"/>
      <c r="F91" s="232"/>
      <c r="G91" s="232"/>
      <c r="H91" s="232"/>
      <c r="I91" s="232"/>
      <c r="J91" s="232"/>
      <c r="K91" s="232"/>
      <c r="L91" s="232"/>
      <c r="M91" s="232"/>
      <c r="N91" s="232"/>
      <c r="O91" s="80" t="s">
        <v>94</v>
      </c>
      <c r="P91" s="81">
        <f t="array" ref="P91">SUM(IF(ISERROR(SEARCH("乡村信息产业",O95:O102)),0,1)*P95:P102)</f>
        <v>0</v>
      </c>
      <c r="Q91" s="131" t="s">
        <v>53</v>
      </c>
      <c r="R91" s="80"/>
      <c r="S91" s="151"/>
      <c r="T91" s="147"/>
      <c r="U91" s="146"/>
      <c r="V91" s="111">
        <f t="shared" si="26"/>
        <v>0</v>
      </c>
      <c r="W91" s="100"/>
    </row>
    <row r="92" spans="1:23" s="2" customFormat="1" ht="13.5" hidden="1" customHeight="1">
      <c r="A92" s="231"/>
      <c r="B92" s="232"/>
      <c r="C92" s="232"/>
      <c r="D92" s="232"/>
      <c r="E92" s="232"/>
      <c r="F92" s="232"/>
      <c r="G92" s="232"/>
      <c r="H92" s="232"/>
      <c r="I92" s="232"/>
      <c r="J92" s="232"/>
      <c r="K92" s="232"/>
      <c r="L92" s="232"/>
      <c r="M92" s="232"/>
      <c r="N92" s="232"/>
      <c r="O92" s="80" t="s">
        <v>95</v>
      </c>
      <c r="P92" s="81">
        <f t="array" ref="P92">SUM(IF(ISERROR(SEARCH("移民村集体经济",O95:O102)),0,1)*P95:P102)</f>
        <v>0</v>
      </c>
      <c r="Q92" s="131" t="s">
        <v>53</v>
      </c>
      <c r="R92" s="80"/>
      <c r="S92" s="151"/>
      <c r="T92" s="147"/>
      <c r="U92" s="146"/>
      <c r="V92" s="111">
        <f t="shared" si="26"/>
        <v>0</v>
      </c>
      <c r="W92" s="100"/>
    </row>
    <row r="93" spans="1:23" s="2" customFormat="1" ht="13.5" hidden="1" customHeight="1">
      <c r="A93" s="231"/>
      <c r="B93" s="232"/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80" t="s">
        <v>96</v>
      </c>
      <c r="P93" s="81">
        <f t="array" ref="P93">SUM(IF(ISERROR(SEARCH("扶持新型经营主体",O95:O102)),0,1)*P95:P102)</f>
        <v>0</v>
      </c>
      <c r="Q93" s="131" t="s">
        <v>53</v>
      </c>
      <c r="R93" s="80"/>
      <c r="S93" s="151"/>
      <c r="T93" s="147"/>
      <c r="U93" s="146"/>
      <c r="V93" s="111">
        <f t="shared" si="26"/>
        <v>0</v>
      </c>
      <c r="W93" s="100"/>
    </row>
    <row r="94" spans="1:23" s="2" customFormat="1" ht="13.5" hidden="1" customHeight="1">
      <c r="A94" s="231"/>
      <c r="B94" s="232"/>
      <c r="C94" s="232"/>
      <c r="D94" s="232"/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90" t="s">
        <v>58</v>
      </c>
      <c r="P94" s="91">
        <f t="array" ref="P94">SUM(IF(ISERROR(SEARCH("其他",O95:O102)),0,1)*P95:P102)</f>
        <v>0</v>
      </c>
      <c r="Q94" s="148" t="s">
        <v>53</v>
      </c>
      <c r="R94" s="90"/>
      <c r="S94" s="171"/>
      <c r="T94" s="148"/>
      <c r="U94" s="146"/>
      <c r="V94" s="111">
        <f t="shared" si="26"/>
        <v>0</v>
      </c>
      <c r="W94" s="100"/>
    </row>
    <row r="95" spans="1:23" s="2" customFormat="1" ht="13.5" hidden="1" customHeight="1">
      <c r="A95" s="224"/>
      <c r="B95" s="224" t="str">
        <f>MID(A95,1,MIN(IF(ISERROR(FIND({"县","市","区"},A95)),4^8,FIND({"县","市","区"},A95))))</f>
        <v/>
      </c>
      <c r="C95" s="224" t="str">
        <f>IF(ISERROR(MID(A95,LEN(B95)+1,MAX(IF(ISERROR(FIND({"道","乡","镇","处","场","区"},A95,LEN(B95)+1)),0,(FIND({"道","乡","镇","处","场","区"},A95,LEN(B95)+1))))-LEN(B95))),"",MID(A95,LEN(B95)+1,MIN(IF(ISERROR(FIND({"道","乡","镇","处","场","区"},A95,LEN(B95)+3)),4^8,(FIND({"道","乡","镇","处","场","区"},A95,LEN(B95)+3))))-LEN(B95)))</f>
        <v/>
      </c>
      <c r="D95" s="224" t="str">
        <f>IF(ISERROR(MID(A95,LEN(B95)+LEN(C95)+1,MAX(IF(ISERROR(FIND({"区","村","会","场"},A95,LEN(B95)+LEN(C95)+1)),0,(FIND({"区","村","会","场"},A95,LEN(B95)+LEN(C95)+1))))-LEN(B95)-LEN(C95))),"",MID(A95,LEN(B95)+LEN(C95)+1,MAX(IF(ISERROR(FIND({"区","村","会","场"},A95,LEN(B95)+LEN(C95)+3)),0,(FIND({"区","村","会","场"},A95,LEN(B95)+LEN(C95)+3))))-LEN(B95)-LEN(C95)))</f>
        <v/>
      </c>
      <c r="E95" s="224"/>
      <c r="F95" s="224" t="str">
        <f t="shared" ref="F95:F99" si="35">IF(G95="","","项")</f>
        <v/>
      </c>
      <c r="G95" s="224"/>
      <c r="H95" s="224"/>
      <c r="I95" s="224"/>
      <c r="J95" s="224"/>
      <c r="K95" s="224"/>
      <c r="L95" s="224">
        <f t="shared" ref="L95:L99" si="36">SUM(M95:N95)</f>
        <v>0</v>
      </c>
      <c r="M95" s="224"/>
      <c r="N95" s="245"/>
      <c r="O95" s="247"/>
      <c r="P95" s="250"/>
      <c r="Q95" s="255" t="str">
        <f t="shared" ref="Q95:Q99" si="37">IF(O95="","","宗")</f>
        <v/>
      </c>
      <c r="R95" s="168" t="s">
        <v>32</v>
      </c>
      <c r="S95" s="169"/>
      <c r="T95" s="170" t="str">
        <f t="shared" ref="T95:T102" si="38">IF(R95="受益移民","人",IF(R95="","","元"))</f>
        <v>人</v>
      </c>
      <c r="U95" s="97"/>
      <c r="V95" s="111">
        <f t="shared" si="26"/>
        <v>0</v>
      </c>
      <c r="W95" s="100"/>
    </row>
    <row r="96" spans="1:23" s="2" customFormat="1" ht="13.5" hidden="1" customHeight="1">
      <c r="A96" s="225"/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46"/>
      <c r="O96" s="246"/>
      <c r="P96" s="249"/>
      <c r="Q96" s="252"/>
      <c r="R96" s="166" t="s">
        <v>67</v>
      </c>
      <c r="S96" s="53"/>
      <c r="T96" s="167" t="str">
        <f t="shared" si="38"/>
        <v>元</v>
      </c>
      <c r="U96" s="97"/>
      <c r="V96" s="111">
        <f t="shared" si="26"/>
        <v>0</v>
      </c>
      <c r="W96" s="100"/>
    </row>
    <row r="97" spans="1:23" s="2" customFormat="1" ht="13.5" hidden="1" customHeight="1">
      <c r="A97" s="224"/>
      <c r="B97" s="224" t="str">
        <f>MID(A97,1,MIN(IF(ISERROR(FIND({"县","市","区"},A97)),4^8,FIND({"县","市","区"},A97))))</f>
        <v/>
      </c>
      <c r="C97" s="224" t="str">
        <f>IF(ISERROR(MID(A97,LEN(B97)+1,MAX(IF(ISERROR(FIND({"道","乡","镇","处","场","区"},A97,LEN(B97)+1)),0,(FIND({"道","乡","镇","处","场","区"},A97,LEN(B97)+1))))-LEN(B97))),"",MID(A97,LEN(B97)+1,MIN(IF(ISERROR(FIND({"道","乡","镇","处","场","区"},A97,LEN(B97)+3)),4^8,(FIND({"道","乡","镇","处","场","区"},A97,LEN(B97)+3))))-LEN(B97)))</f>
        <v/>
      </c>
      <c r="D97" s="224" t="str">
        <f>IF(ISERROR(MID(A97,LEN(B97)+LEN(C97)+1,MAX(IF(ISERROR(FIND({"区","村","会","场"},A97,LEN(B97)+LEN(C97)+1)),0,(FIND({"区","村","会","场"},A97,LEN(B97)+LEN(C97)+1))))-LEN(B97)-LEN(C97))),"",MID(A97,LEN(B97)+LEN(C97)+1,MAX(IF(ISERROR(FIND({"区","村","会","场"},A97,LEN(B97)+LEN(C97)+3)),0,(FIND({"区","村","会","场"},A97,LEN(B97)+LEN(C97)+3))))-LEN(B97)-LEN(C97)))</f>
        <v/>
      </c>
      <c r="E97" s="224"/>
      <c r="F97" s="224" t="str">
        <f t="shared" si="35"/>
        <v/>
      </c>
      <c r="G97" s="224"/>
      <c r="H97" s="224"/>
      <c r="I97" s="224"/>
      <c r="J97" s="224"/>
      <c r="K97" s="224"/>
      <c r="L97" s="224">
        <f t="shared" si="36"/>
        <v>0</v>
      </c>
      <c r="M97" s="224"/>
      <c r="N97" s="245"/>
      <c r="O97" s="247"/>
      <c r="P97" s="250"/>
      <c r="Q97" s="255" t="str">
        <f t="shared" si="37"/>
        <v/>
      </c>
      <c r="R97" s="168" t="s">
        <v>32</v>
      </c>
      <c r="S97" s="169"/>
      <c r="T97" s="170" t="str">
        <f t="shared" si="38"/>
        <v>人</v>
      </c>
      <c r="U97" s="97"/>
      <c r="V97" s="111">
        <f t="shared" si="26"/>
        <v>0</v>
      </c>
      <c r="W97" s="100"/>
    </row>
    <row r="98" spans="1:23" s="2" customFormat="1" ht="13.5" hidden="1" customHeight="1">
      <c r="A98" s="225"/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46"/>
      <c r="O98" s="246"/>
      <c r="P98" s="249"/>
      <c r="Q98" s="252"/>
      <c r="R98" s="166" t="s">
        <v>67</v>
      </c>
      <c r="S98" s="53"/>
      <c r="T98" s="167" t="str">
        <f t="shared" si="38"/>
        <v>元</v>
      </c>
      <c r="U98" s="97"/>
      <c r="V98" s="111">
        <f t="shared" si="26"/>
        <v>0</v>
      </c>
      <c r="W98" s="100"/>
    </row>
    <row r="99" spans="1:23" s="2" customFormat="1" ht="13.5" hidden="1" customHeight="1">
      <c r="A99" s="224"/>
      <c r="B99" s="224" t="str">
        <f>MID(A99,1,MIN(IF(ISERROR(FIND({"县","市","区"},A99)),4^8,FIND({"县","市","区"},A99))))</f>
        <v/>
      </c>
      <c r="C99" s="224" t="str">
        <f>IF(ISERROR(MID(A99,LEN(B99)+1,MAX(IF(ISERROR(FIND({"道","乡","镇","处","场","区"},A99,LEN(B99)+1)),0,(FIND({"道","乡","镇","处","场","区"},A99,LEN(B99)+1))))-LEN(B99))),"",MID(A99,LEN(B99)+1,MIN(IF(ISERROR(FIND({"道","乡","镇","处","场","区"},A99,LEN(B99)+3)),4^8,(FIND({"道","乡","镇","处","场","区"},A99,LEN(B99)+3))))-LEN(B99)))</f>
        <v/>
      </c>
      <c r="D99" s="224" t="str">
        <f>IF(ISERROR(MID(A99,LEN(B99)+LEN(C99)+1,MAX(IF(ISERROR(FIND({"区","村","会","场"},A99,LEN(B99)+LEN(C99)+1)),0,(FIND({"区","村","会","场"},A99,LEN(B99)+LEN(C99)+1))))-LEN(B99)-LEN(C99))),"",MID(A99,LEN(B99)+LEN(C99)+1,MAX(IF(ISERROR(FIND({"区","村","会","场"},A99,LEN(B99)+LEN(C99)+3)),0,(FIND({"区","村","会","场"},A99,LEN(B99)+LEN(C99)+3))))-LEN(B99)-LEN(C99)))</f>
        <v/>
      </c>
      <c r="E99" s="224"/>
      <c r="F99" s="224" t="str">
        <f t="shared" si="35"/>
        <v/>
      </c>
      <c r="G99" s="224"/>
      <c r="H99" s="224"/>
      <c r="I99" s="224"/>
      <c r="J99" s="224"/>
      <c r="K99" s="224"/>
      <c r="L99" s="224">
        <f t="shared" si="36"/>
        <v>0</v>
      </c>
      <c r="M99" s="224"/>
      <c r="N99" s="245"/>
      <c r="O99" s="247"/>
      <c r="P99" s="250"/>
      <c r="Q99" s="255" t="str">
        <f t="shared" si="37"/>
        <v/>
      </c>
      <c r="R99" s="168" t="s">
        <v>32</v>
      </c>
      <c r="S99" s="169"/>
      <c r="T99" s="170" t="str">
        <f t="shared" si="38"/>
        <v>人</v>
      </c>
      <c r="U99" s="97"/>
      <c r="V99" s="111">
        <f t="shared" si="26"/>
        <v>0</v>
      </c>
      <c r="W99" s="100"/>
    </row>
    <row r="100" spans="1:23" s="2" customFormat="1" ht="13.5" hidden="1" customHeight="1">
      <c r="A100" s="225"/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46"/>
      <c r="O100" s="246"/>
      <c r="P100" s="249"/>
      <c r="Q100" s="252"/>
      <c r="R100" s="166" t="s">
        <v>67</v>
      </c>
      <c r="S100" s="53"/>
      <c r="T100" s="167" t="str">
        <f t="shared" si="38"/>
        <v>元</v>
      </c>
      <c r="U100" s="97"/>
      <c r="V100" s="111">
        <f t="shared" si="26"/>
        <v>0</v>
      </c>
      <c r="W100" s="100"/>
    </row>
    <row r="101" spans="1:23" s="2" customFormat="1" ht="13.5" hidden="1" customHeight="1">
      <c r="A101" s="224"/>
      <c r="B101" s="224" t="str">
        <f>MID(A101,1,MIN(IF(ISERROR(FIND({"县","市","区"},A101)),4^8,FIND({"县","市","区"},A101))))</f>
        <v/>
      </c>
      <c r="C101" s="224" t="str">
        <f>IF(ISERROR(MID(A101,LEN(B101)+1,MAX(IF(ISERROR(FIND({"道","乡","镇","处","场","区"},A101,LEN(B101)+1)),0,(FIND({"道","乡","镇","处","场","区"},A101,LEN(B101)+1))))-LEN(B101))),"",MID(A101,LEN(B101)+1,MIN(IF(ISERROR(FIND({"道","乡","镇","处","场","区"},A101,LEN(B101)+3)),4^8,(FIND({"道","乡","镇","处","场","区"},A101,LEN(B101)+3))))-LEN(B101)))</f>
        <v/>
      </c>
      <c r="D101" s="224" t="str">
        <f>IF(ISERROR(MID(A101,LEN(B101)+LEN(C101)+1,MAX(IF(ISERROR(FIND({"区","村","会","场"},A101,LEN(B101)+LEN(C101)+1)),0,(FIND({"区","村","会","场"},A101,LEN(B101)+LEN(C101)+1))))-LEN(B101)-LEN(C101))),"",MID(A101,LEN(B101)+LEN(C101)+1,MAX(IF(ISERROR(FIND({"区","村","会","场"},A101,LEN(B101)+LEN(C101)+3)),0,(FIND({"区","村","会","场"},A101,LEN(B101)+LEN(C101)+3))))-LEN(B101)-LEN(C101)))</f>
        <v/>
      </c>
      <c r="E101" s="224"/>
      <c r="F101" s="224" t="str">
        <f>IF(G101="","","项")</f>
        <v/>
      </c>
      <c r="G101" s="224"/>
      <c r="H101" s="224"/>
      <c r="I101" s="224"/>
      <c r="J101" s="224"/>
      <c r="K101" s="224"/>
      <c r="L101" s="224">
        <f>SUM(M101:N101)</f>
        <v>0</v>
      </c>
      <c r="M101" s="224"/>
      <c r="N101" s="245"/>
      <c r="O101" s="247"/>
      <c r="P101" s="250"/>
      <c r="Q101" s="255" t="str">
        <f>IF(O101="","","宗")</f>
        <v/>
      </c>
      <c r="R101" s="168" t="s">
        <v>32</v>
      </c>
      <c r="S101" s="169"/>
      <c r="T101" s="170" t="str">
        <f t="shared" si="38"/>
        <v>人</v>
      </c>
      <c r="U101" s="97"/>
      <c r="V101" s="111">
        <f t="shared" si="26"/>
        <v>0</v>
      </c>
      <c r="W101" s="100"/>
    </row>
    <row r="102" spans="1:23" s="7" customFormat="1" ht="21.75" hidden="1" customHeight="1">
      <c r="A102" s="225"/>
      <c r="B102" s="225"/>
      <c r="C102" s="225"/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46"/>
      <c r="O102" s="246"/>
      <c r="P102" s="249"/>
      <c r="Q102" s="252"/>
      <c r="R102" s="166" t="s">
        <v>67</v>
      </c>
      <c r="S102" s="53"/>
      <c r="T102" s="167" t="str">
        <f t="shared" si="38"/>
        <v>元</v>
      </c>
      <c r="U102" s="97"/>
      <c r="V102" s="111">
        <f t="shared" si="26"/>
        <v>0</v>
      </c>
      <c r="W102" s="126"/>
    </row>
    <row r="103" spans="1:23" s="2" customFormat="1" ht="21.75" customHeight="1">
      <c r="A103" s="33" t="s">
        <v>97</v>
      </c>
      <c r="B103" s="218"/>
      <c r="C103" s="34"/>
      <c r="D103" s="34"/>
      <c r="E103" s="34"/>
      <c r="F103" s="34" t="s">
        <v>25</v>
      </c>
      <c r="G103" s="36">
        <f>G104+G158+G175</f>
        <v>1</v>
      </c>
      <c r="H103" s="34"/>
      <c r="I103" s="34"/>
      <c r="J103" s="34"/>
      <c r="K103" s="36"/>
      <c r="L103" s="36">
        <f t="shared" ref="L103:N103" si="39">L104+L158+L175</f>
        <v>100</v>
      </c>
      <c r="M103" s="36">
        <f t="shared" si="39"/>
        <v>100</v>
      </c>
      <c r="N103" s="36">
        <f t="shared" si="39"/>
        <v>0</v>
      </c>
      <c r="O103" s="155"/>
      <c r="P103" s="156"/>
      <c r="Q103" s="172"/>
      <c r="R103" s="155"/>
      <c r="S103" s="156"/>
      <c r="T103" s="172"/>
      <c r="U103" s="173"/>
      <c r="V103" s="111">
        <f t="shared" si="26"/>
        <v>101</v>
      </c>
      <c r="W103" s="100"/>
    </row>
    <row r="104" spans="1:23" s="2" customFormat="1" ht="13.5" hidden="1" customHeight="1">
      <c r="A104" s="37" t="s">
        <v>98</v>
      </c>
      <c r="B104" s="38"/>
      <c r="C104" s="38"/>
      <c r="D104" s="38"/>
      <c r="E104" s="38"/>
      <c r="F104" s="38" t="s">
        <v>25</v>
      </c>
      <c r="G104" s="40">
        <f>G105+G113+G130+G144</f>
        <v>0</v>
      </c>
      <c r="H104" s="38"/>
      <c r="I104" s="38"/>
      <c r="J104" s="38"/>
      <c r="K104" s="40"/>
      <c r="L104" s="40">
        <f t="shared" ref="L104:N104" si="40">L105+L113+L130+L144</f>
        <v>0</v>
      </c>
      <c r="M104" s="40">
        <f t="shared" si="40"/>
        <v>0</v>
      </c>
      <c r="N104" s="40">
        <f t="shared" si="40"/>
        <v>0</v>
      </c>
      <c r="O104" s="157"/>
      <c r="P104" s="158"/>
      <c r="Q104" s="174"/>
      <c r="R104" s="157"/>
      <c r="S104" s="158"/>
      <c r="T104" s="174"/>
      <c r="U104" s="135"/>
      <c r="V104" s="111">
        <f t="shared" si="26"/>
        <v>0</v>
      </c>
      <c r="W104" s="100"/>
    </row>
    <row r="105" spans="1:23" s="2" customFormat="1" ht="13.5" hidden="1" customHeight="1">
      <c r="A105" s="231" t="s">
        <v>99</v>
      </c>
      <c r="B105" s="232"/>
      <c r="C105" s="232"/>
      <c r="D105" s="232"/>
      <c r="E105" s="232"/>
      <c r="F105" s="232" t="s">
        <v>25</v>
      </c>
      <c r="G105" s="232">
        <f>SUM(G108:G112)</f>
        <v>0</v>
      </c>
      <c r="H105" s="232"/>
      <c r="I105" s="232"/>
      <c r="J105" s="232"/>
      <c r="K105" s="232"/>
      <c r="L105" s="232">
        <f t="shared" ref="L105:N105" si="41">SUM(L108:L112)</f>
        <v>0</v>
      </c>
      <c r="M105" s="232">
        <f t="shared" si="41"/>
        <v>0</v>
      </c>
      <c r="N105" s="232">
        <f t="shared" si="41"/>
        <v>0</v>
      </c>
      <c r="O105" s="88" t="s">
        <v>100</v>
      </c>
      <c r="P105" s="89">
        <f t="array" ref="P105">SUM(IF(ISERROR(SEARCH("道路",O108:O112)),0,1)*P108:P112)</f>
        <v>0</v>
      </c>
      <c r="Q105" s="145" t="s">
        <v>56</v>
      </c>
      <c r="R105" s="88"/>
      <c r="S105" s="142"/>
      <c r="T105" s="145"/>
      <c r="U105" s="146"/>
      <c r="V105" s="111">
        <f t="shared" si="26"/>
        <v>0</v>
      </c>
      <c r="W105" s="100"/>
    </row>
    <row r="106" spans="1:23" s="2" customFormat="1" ht="13.5" hidden="1" customHeight="1">
      <c r="A106" s="231"/>
      <c r="B106" s="232"/>
      <c r="C106" s="232"/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80" t="s">
        <v>101</v>
      </c>
      <c r="P106" s="81">
        <f t="array" ref="P106">SUM(IF(ISERROR(SEARCH("桥涵",O108:O112)),0,1)*P108:P112)</f>
        <v>0</v>
      </c>
      <c r="Q106" s="147" t="s">
        <v>46</v>
      </c>
      <c r="R106" s="80" t="s">
        <v>32</v>
      </c>
      <c r="S106" s="137">
        <f t="array" ref="S106">SUM(IF(ISERROR(SEARCH("受益移民",R108:R112)),0,1)*S108:S112)</f>
        <v>0</v>
      </c>
      <c r="T106" s="147" t="s">
        <v>33</v>
      </c>
      <c r="U106" s="146"/>
      <c r="V106" s="111">
        <f t="shared" si="26"/>
        <v>0</v>
      </c>
      <c r="W106" s="100"/>
    </row>
    <row r="107" spans="1:23" s="2" customFormat="1" ht="25.5" hidden="1" customHeight="1">
      <c r="A107" s="231"/>
      <c r="B107" s="232"/>
      <c r="C107" s="232"/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  <c r="O107" s="90" t="s">
        <v>58</v>
      </c>
      <c r="P107" s="91">
        <f t="array" ref="P107">SUM(IF(ISERROR(SEARCH("其他",O108:O112)),0,1)*P108:P112)</f>
        <v>0</v>
      </c>
      <c r="Q107" s="148" t="s">
        <v>53</v>
      </c>
      <c r="R107" s="90"/>
      <c r="S107" s="149"/>
      <c r="T107" s="148"/>
      <c r="U107" s="146"/>
      <c r="V107" s="111">
        <f t="shared" si="26"/>
        <v>0</v>
      </c>
      <c r="W107" s="100"/>
    </row>
    <row r="108" spans="1:23" s="2" customFormat="1" ht="25.5" hidden="1" customHeight="1">
      <c r="A108" s="154"/>
      <c r="B108" s="21" t="str">
        <f>MID(A108,1,MIN(IF(ISERROR(FIND({"县","市","区"},A108)),4^8,FIND({"县","市","区"},A108))))</f>
        <v/>
      </c>
      <c r="C108" s="21" t="str">
        <f>IF(ISERROR(MID(A108,LEN(B108)+1,MAX(IF(ISERROR(FIND({"道","乡","镇","处","场","区"},A108,LEN(B108)+1)),0,(FIND({"道","乡","镇","处","场","区"},A108,LEN(B108)+1))))-LEN(B108))),"",MID(A108,LEN(B108)+1,MIN(IF(ISERROR(FIND({"道","乡","镇","处","场","区"},A108,LEN(B108)+3)),4^8,(FIND({"道","乡","镇","处","场","区"},A108,LEN(B108)+3))))-LEN(B108)))</f>
        <v/>
      </c>
      <c r="D108" s="21" t="str">
        <f t="array" ref="D108">IF(ISERROR(MID(A108,LEN(B108)+LEN(C108)+1,MAX(IF(ISERROR(FIND({"区","村","会","场"},A108,LEN(B108)+LEN(C108)+1)),0,(FIND({"区","村","会","场"},A108,LEN(B108)+LEN(C108)+1))))-LEN(B108)-LEN(C108))),"",MID(A108,LEN(B108)+LEN(C108)+1,MAX(IF(ISERROR(FIND({"区","村","会","场"},A108,LEN(B108)+LEN(C108)+3)),0,(FIND({"区","村","会","场"},A108,LEN(B108)+LEN(C108)+3))))-LEN(B108)-LEN(C108)))</f>
        <v/>
      </c>
      <c r="E108" s="50"/>
      <c r="F108" s="50" t="str">
        <f t="array" ref="F108">IF(G108="","","项")</f>
        <v/>
      </c>
      <c r="G108" s="50"/>
      <c r="H108" s="50"/>
      <c r="I108" s="50"/>
      <c r="J108" s="50"/>
      <c r="K108" s="50"/>
      <c r="L108" s="50">
        <f t="shared" ref="L108:L112" si="42">SUM(M108:N108)</f>
        <v>0</v>
      </c>
      <c r="M108" s="50"/>
      <c r="N108" s="85"/>
      <c r="O108" s="159"/>
      <c r="P108" s="58"/>
      <c r="Q108" s="175" t="str">
        <f t="shared" ref="Q108:Q112" si="43">IF(O108="机耕道","公里",IF(O108="桥涵","座",IF(O108="公路","公里",IF(O108="船","艘",IF(O108="道路交通类其他","宗",IF(O108="","","座"))))))</f>
        <v/>
      </c>
      <c r="R108" s="159" t="s">
        <v>32</v>
      </c>
      <c r="S108" s="58"/>
      <c r="T108" s="176" t="str">
        <f t="shared" ref="T108:T112" si="44">IF(R108="受益移民","人",IF(R108="","","个"))</f>
        <v>人</v>
      </c>
      <c r="U108" s="97"/>
      <c r="V108" s="111">
        <f t="shared" si="26"/>
        <v>0</v>
      </c>
      <c r="W108" s="100"/>
    </row>
    <row r="109" spans="1:23" s="2" customFormat="1" ht="25.5" hidden="1" customHeight="1">
      <c r="A109" s="154"/>
      <c r="B109" s="21" t="str">
        <f>MID(A109,1,MIN(IF(ISERROR(FIND({"县","市","区"},A109)),4^8,FIND({"县","市","区"},A109))))</f>
        <v/>
      </c>
      <c r="C109" s="21" t="str">
        <f>IF(ISERROR(MID(A109,LEN(B109)+1,MAX(IF(ISERROR(FIND({"道","乡","镇","处","场","区"},A109,LEN(B109)+1)),0,(FIND({"道","乡","镇","处","场","区"},A109,LEN(B109)+1))))-LEN(B109))),"",MID(A109,LEN(B109)+1,MIN(IF(ISERROR(FIND({"道","乡","镇","处","场","区"},A109,LEN(B109)+3)),4^8,(FIND({"道","乡","镇","处","场","区"},A109,LEN(B109)+3))))-LEN(B109)))</f>
        <v/>
      </c>
      <c r="D109" s="21" t="str">
        <f t="array" ref="D109">IF(ISERROR(MID(A109,LEN(B109)+LEN(C109)+1,MAX(IF(ISERROR(FIND({"区","村","会","场"},A109,LEN(B109)+LEN(C109)+1)),0,(FIND({"区","村","会","场"},A109,LEN(B109)+LEN(C109)+1))))-LEN(B109)-LEN(C109))),"",MID(A109,LEN(B109)+LEN(C109)+1,MAX(IF(ISERROR(FIND({"区","村","会","场"},A109,LEN(B109)+LEN(C109)+3)),0,(FIND({"区","村","会","场"},A109,LEN(B109)+LEN(C109)+3))))-LEN(B109)-LEN(C109)))</f>
        <v/>
      </c>
      <c r="E109" s="50"/>
      <c r="F109" s="50" t="str">
        <f t="array" ref="F109">IF(G109="","","项")</f>
        <v/>
      </c>
      <c r="G109" s="50"/>
      <c r="H109" s="50"/>
      <c r="I109" s="50"/>
      <c r="J109" s="50"/>
      <c r="K109" s="50"/>
      <c r="L109" s="50">
        <f t="shared" si="42"/>
        <v>0</v>
      </c>
      <c r="M109" s="50"/>
      <c r="N109" s="85"/>
      <c r="O109" s="159"/>
      <c r="P109" s="58"/>
      <c r="Q109" s="175" t="str">
        <f t="shared" si="43"/>
        <v/>
      </c>
      <c r="R109" s="159" t="s">
        <v>32</v>
      </c>
      <c r="S109" s="58"/>
      <c r="T109" s="176" t="str">
        <f t="shared" si="44"/>
        <v>人</v>
      </c>
      <c r="U109" s="97"/>
      <c r="V109" s="111">
        <f t="shared" si="26"/>
        <v>0</v>
      </c>
      <c r="W109" s="100"/>
    </row>
    <row r="110" spans="1:23" s="2" customFormat="1" ht="25.5" hidden="1" customHeight="1">
      <c r="A110" s="154"/>
      <c r="B110" s="21" t="str">
        <f>MID(A110,1,MIN(IF(ISERROR(FIND({"县","市","区"},A110)),4^8,FIND({"县","市","区"},A110))))</f>
        <v/>
      </c>
      <c r="C110" s="21" t="str">
        <f>IF(ISERROR(MID(A110,LEN(B110)+1,MAX(IF(ISERROR(FIND({"道","乡","镇","处","场","区"},A110,LEN(B110)+1)),0,(FIND({"道","乡","镇","处","场","区"},A110,LEN(B110)+1))))-LEN(B110))),"",MID(A110,LEN(B110)+1,MIN(IF(ISERROR(FIND({"道","乡","镇","处","场","区"},A110,LEN(B110)+3)),4^8,(FIND({"道","乡","镇","处","场","区"},A110,LEN(B110)+3))))-LEN(B110)))</f>
        <v/>
      </c>
      <c r="D110" s="21" t="str">
        <f t="array" ref="D110">IF(ISERROR(MID(A110,LEN(B110)+LEN(C110)+1,MAX(IF(ISERROR(FIND({"区","村","会","场"},A110,LEN(B110)+LEN(C110)+1)),0,(FIND({"区","村","会","场"},A110,LEN(B110)+LEN(C110)+1))))-LEN(B110)-LEN(C110))),"",MID(A110,LEN(B110)+LEN(C110)+1,MAX(IF(ISERROR(FIND({"区","村","会","场"},A110,LEN(B110)+LEN(C110)+3)),0,(FIND({"区","村","会","场"},A110,LEN(B110)+LEN(C110)+3))))-LEN(B110)-LEN(C110)))</f>
        <v/>
      </c>
      <c r="E110" s="50"/>
      <c r="F110" s="50" t="str">
        <f t="array" ref="F110">IF(G110="","","项")</f>
        <v/>
      </c>
      <c r="G110" s="50"/>
      <c r="H110" s="50"/>
      <c r="I110" s="50"/>
      <c r="J110" s="50"/>
      <c r="K110" s="50"/>
      <c r="L110" s="50">
        <f t="shared" si="42"/>
        <v>0</v>
      </c>
      <c r="M110" s="50"/>
      <c r="N110" s="85"/>
      <c r="O110" s="159"/>
      <c r="P110" s="58"/>
      <c r="Q110" s="175" t="str">
        <f t="shared" si="43"/>
        <v/>
      </c>
      <c r="R110" s="159" t="s">
        <v>32</v>
      </c>
      <c r="S110" s="58"/>
      <c r="T110" s="176" t="str">
        <f t="shared" si="44"/>
        <v>人</v>
      </c>
      <c r="U110" s="97"/>
      <c r="V110" s="111">
        <f t="shared" si="26"/>
        <v>0</v>
      </c>
      <c r="W110" s="100"/>
    </row>
    <row r="111" spans="1:23" s="2" customFormat="1" ht="25.5" hidden="1" customHeight="1">
      <c r="A111" s="154"/>
      <c r="B111" s="21" t="str">
        <f>MID(A111,1,MIN(IF(ISERROR(FIND({"县","市","区"},A111)),4^8,FIND({"县","市","区"},A111))))</f>
        <v/>
      </c>
      <c r="C111" s="21" t="str">
        <f>IF(ISERROR(MID(A111,LEN(B111)+1,MAX(IF(ISERROR(FIND({"道","乡","镇","处","场","区"},A111,LEN(B111)+1)),0,(FIND({"道","乡","镇","处","场","区"},A111,LEN(B111)+1))))-LEN(B111))),"",MID(A111,LEN(B111)+1,MIN(IF(ISERROR(FIND({"道","乡","镇","处","场","区"},A111,LEN(B111)+3)),4^8,(FIND({"道","乡","镇","处","场","区"},A111,LEN(B111)+3))))-LEN(B111)))</f>
        <v/>
      </c>
      <c r="D111" s="21" t="str">
        <f t="array" ref="D111">IF(ISERROR(MID(A111,LEN(B111)+LEN(C111)+1,MAX(IF(ISERROR(FIND({"区","村","会","场"},A111,LEN(B111)+LEN(C111)+1)),0,(FIND({"区","村","会","场"},A111,LEN(B111)+LEN(C111)+1))))-LEN(B111)-LEN(C111))),"",MID(A111,LEN(B111)+LEN(C111)+1,MAX(IF(ISERROR(FIND({"区","村","会","场"},A111,LEN(B111)+LEN(C111)+3)),0,(FIND({"区","村","会","场"},A111,LEN(B111)+LEN(C111)+3))))-LEN(B111)-LEN(C111)))</f>
        <v/>
      </c>
      <c r="E111" s="50"/>
      <c r="F111" s="50" t="str">
        <f t="array" ref="F111">IF(G111="","","项")</f>
        <v/>
      </c>
      <c r="G111" s="50"/>
      <c r="H111" s="50"/>
      <c r="I111" s="50"/>
      <c r="J111" s="50"/>
      <c r="K111" s="50"/>
      <c r="L111" s="50">
        <f t="shared" si="42"/>
        <v>0</v>
      </c>
      <c r="M111" s="50"/>
      <c r="N111" s="85"/>
      <c r="O111" s="159"/>
      <c r="P111" s="58"/>
      <c r="Q111" s="175" t="str">
        <f t="shared" si="43"/>
        <v/>
      </c>
      <c r="R111" s="159" t="s">
        <v>32</v>
      </c>
      <c r="S111" s="58"/>
      <c r="T111" s="176" t="str">
        <f t="shared" si="44"/>
        <v>人</v>
      </c>
      <c r="U111" s="97"/>
      <c r="V111" s="111">
        <f t="shared" si="26"/>
        <v>0</v>
      </c>
      <c r="W111" s="100"/>
    </row>
    <row r="112" spans="1:23" s="2" customFormat="1" ht="13.5" hidden="1" customHeight="1">
      <c r="A112" s="154"/>
      <c r="B112" s="21" t="str">
        <f>MID(A112,1,MIN(IF(ISERROR(FIND({"县","市","区"},A112)),4^8,FIND({"县","市","区"},A112))))</f>
        <v/>
      </c>
      <c r="C112" s="21" t="str">
        <f>IF(ISERROR(MID(A112,LEN(B112)+1,MAX(IF(ISERROR(FIND({"道","乡","镇","处","场","区"},A112,LEN(B112)+1)),0,(FIND({"道","乡","镇","处","场","区"},A112,LEN(B112)+1))))-LEN(B112))),"",MID(A112,LEN(B112)+1,MIN(IF(ISERROR(FIND({"道","乡","镇","处","场","区"},A112,LEN(B112)+3)),4^8,(FIND({"道","乡","镇","处","场","区"},A112,LEN(B112)+3))))-LEN(B112)))</f>
        <v/>
      </c>
      <c r="D112" s="21" t="str">
        <f t="array" ref="D112">IF(ISERROR(MID(A112,LEN(B112)+LEN(C112)+1,MAX(IF(ISERROR(FIND({"区","村","会","场"},A112,LEN(B112)+LEN(C112)+1)),0,(FIND({"区","村","会","场"},A112,LEN(B112)+LEN(C112)+1))))-LEN(B112)-LEN(C112))),"",MID(A112,LEN(B112)+LEN(C112)+1,MAX(IF(ISERROR(FIND({"区","村","会","场"},A112,LEN(B112)+LEN(C112)+3)),0,(FIND({"区","村","会","场"},A112,LEN(B112)+LEN(C112)+3))))-LEN(B112)-LEN(C112)))</f>
        <v/>
      </c>
      <c r="E112" s="50"/>
      <c r="F112" s="50" t="str">
        <f t="array" ref="F112">IF(G112="","","项")</f>
        <v/>
      </c>
      <c r="G112" s="50"/>
      <c r="H112" s="50"/>
      <c r="I112" s="50"/>
      <c r="J112" s="50"/>
      <c r="K112" s="50"/>
      <c r="L112" s="50">
        <f t="shared" si="42"/>
        <v>0</v>
      </c>
      <c r="M112" s="50"/>
      <c r="N112" s="85"/>
      <c r="O112" s="159"/>
      <c r="P112" s="58"/>
      <c r="Q112" s="175" t="str">
        <f t="shared" si="43"/>
        <v/>
      </c>
      <c r="R112" s="159" t="s">
        <v>32</v>
      </c>
      <c r="S112" s="58"/>
      <c r="T112" s="176" t="str">
        <f t="shared" si="44"/>
        <v>人</v>
      </c>
      <c r="U112" s="97"/>
      <c r="V112" s="111">
        <f t="shared" si="26"/>
        <v>0</v>
      </c>
      <c r="W112" s="100"/>
    </row>
    <row r="113" spans="1:23" s="2" customFormat="1" ht="13.5" hidden="1" customHeight="1">
      <c r="A113" s="231" t="s">
        <v>102</v>
      </c>
      <c r="B113" s="232"/>
      <c r="C113" s="232"/>
      <c r="D113" s="232"/>
      <c r="E113" s="232"/>
      <c r="F113" s="232" t="s">
        <v>25</v>
      </c>
      <c r="G113" s="232">
        <f>SUM(G118:G129)</f>
        <v>0</v>
      </c>
      <c r="H113" s="232"/>
      <c r="I113" s="232"/>
      <c r="J113" s="232"/>
      <c r="K113" s="232"/>
      <c r="L113" s="232">
        <f t="shared" ref="L113:N113" si="45">SUM(L118:L129)</f>
        <v>0</v>
      </c>
      <c r="M113" s="232">
        <f t="shared" si="45"/>
        <v>0</v>
      </c>
      <c r="N113" s="232">
        <f t="shared" si="45"/>
        <v>0</v>
      </c>
      <c r="O113" s="80" t="s">
        <v>103</v>
      </c>
      <c r="P113" s="81">
        <f t="array" ref="P113">SUM(IF(ISERROR(SEARCH("抽水站",O118:O129)),0,1)*P118:P129)</f>
        <v>0</v>
      </c>
      <c r="Q113" s="131" t="s">
        <v>39</v>
      </c>
      <c r="R113" s="88"/>
      <c r="S113" s="142"/>
      <c r="T113" s="145"/>
      <c r="U113" s="146"/>
      <c r="V113" s="111">
        <f t="shared" si="26"/>
        <v>0</v>
      </c>
      <c r="W113" s="100"/>
    </row>
    <row r="114" spans="1:23" s="2" customFormat="1" ht="13.5" hidden="1" customHeight="1">
      <c r="A114" s="231"/>
      <c r="B114" s="232"/>
      <c r="C114" s="232"/>
      <c r="D114" s="232"/>
      <c r="E114" s="232"/>
      <c r="F114" s="232"/>
      <c r="G114" s="232"/>
      <c r="H114" s="232"/>
      <c r="I114" s="232"/>
      <c r="J114" s="232"/>
      <c r="K114" s="232"/>
      <c r="L114" s="232"/>
      <c r="M114" s="232"/>
      <c r="N114" s="232"/>
      <c r="O114" s="80" t="s">
        <v>104</v>
      </c>
      <c r="P114" s="81">
        <f t="array" ref="P114">SUM(IF(ISERROR(SEARCH("井（机井）",O118:O129)),0,1)*P118:P129)</f>
        <v>0</v>
      </c>
      <c r="Q114" s="131" t="s">
        <v>41</v>
      </c>
      <c r="R114" s="80" t="s">
        <v>32</v>
      </c>
      <c r="S114" s="137">
        <f t="array" ref="S114">SUM(IF(ISERROR(SEARCH("受益移民",R118:R129)),0,1)*S118:S129)</f>
        <v>0</v>
      </c>
      <c r="T114" s="147" t="s">
        <v>33</v>
      </c>
      <c r="U114" s="146"/>
      <c r="V114" s="111">
        <f t="shared" si="26"/>
        <v>0</v>
      </c>
      <c r="W114" s="100"/>
    </row>
    <row r="115" spans="1:23" s="2" customFormat="1" ht="13.5" hidden="1" customHeight="1">
      <c r="A115" s="231"/>
      <c r="B115" s="232"/>
      <c r="C115" s="232"/>
      <c r="D115" s="232"/>
      <c r="E115" s="232"/>
      <c r="F115" s="232"/>
      <c r="G115" s="232"/>
      <c r="H115" s="232"/>
      <c r="I115" s="232"/>
      <c r="J115" s="232"/>
      <c r="K115" s="232"/>
      <c r="L115" s="232"/>
      <c r="M115" s="232"/>
      <c r="N115" s="232"/>
      <c r="O115" s="80" t="s">
        <v>105</v>
      </c>
      <c r="P115" s="81">
        <f t="array" ref="P115">SUM(IF(ISERROR(SEARCH("管网",O118:O129)),0,1)*P118:P129)</f>
        <v>0</v>
      </c>
      <c r="Q115" s="131" t="s">
        <v>43</v>
      </c>
      <c r="R115" s="80" t="s">
        <v>106</v>
      </c>
      <c r="S115" s="137">
        <f t="array" ref="S115">SUM(IF(ISERROR(SEARCH("受益牲畜",R118:R129)),0,1)*S118:S129)</f>
        <v>0</v>
      </c>
      <c r="T115" s="147" t="s">
        <v>83</v>
      </c>
      <c r="U115" s="146"/>
      <c r="V115" s="111">
        <f t="shared" si="26"/>
        <v>0</v>
      </c>
      <c r="W115" s="100"/>
    </row>
    <row r="116" spans="1:23" s="2" customFormat="1" ht="13.5" hidden="1" customHeight="1">
      <c r="A116" s="231"/>
      <c r="B116" s="232"/>
      <c r="C116" s="232"/>
      <c r="D116" s="232"/>
      <c r="E116" s="232"/>
      <c r="F116" s="232"/>
      <c r="G116" s="232"/>
      <c r="H116" s="232"/>
      <c r="I116" s="232"/>
      <c r="J116" s="232"/>
      <c r="K116" s="232"/>
      <c r="L116" s="232"/>
      <c r="M116" s="232"/>
      <c r="N116" s="232"/>
      <c r="O116" s="80" t="s">
        <v>107</v>
      </c>
      <c r="P116" s="81">
        <f t="array" ref="P116">SUM(IF(ISERROR(SEARCH("蓄水池",O118:O129)),0,1)*P118:P129)</f>
        <v>0</v>
      </c>
      <c r="Q116" s="131" t="s">
        <v>108</v>
      </c>
      <c r="R116" s="80"/>
      <c r="S116" s="139"/>
      <c r="T116" s="147"/>
      <c r="U116" s="146"/>
      <c r="V116" s="111">
        <f t="shared" si="26"/>
        <v>0</v>
      </c>
      <c r="W116" s="100"/>
    </row>
    <row r="117" spans="1:23" s="2" customFormat="1" ht="13.5" hidden="1" customHeight="1">
      <c r="A117" s="231"/>
      <c r="B117" s="232"/>
      <c r="C117" s="232"/>
      <c r="D117" s="232"/>
      <c r="E117" s="232"/>
      <c r="F117" s="232"/>
      <c r="G117" s="232"/>
      <c r="H117" s="232"/>
      <c r="I117" s="232"/>
      <c r="J117" s="232"/>
      <c r="K117" s="232"/>
      <c r="L117" s="232"/>
      <c r="M117" s="232"/>
      <c r="N117" s="232"/>
      <c r="O117" s="90" t="s">
        <v>109</v>
      </c>
      <c r="P117" s="91">
        <f t="array" ref="P117">SUM(IF(ISERROR(SEARCH("饮水安全类其他",O118:O129)),0,1)*P118:P129)</f>
        <v>0</v>
      </c>
      <c r="Q117" s="179" t="s">
        <v>53</v>
      </c>
      <c r="R117" s="90"/>
      <c r="S117" s="149"/>
      <c r="T117" s="148"/>
      <c r="U117" s="146"/>
      <c r="V117" s="111">
        <f t="shared" si="26"/>
        <v>0</v>
      </c>
      <c r="W117" s="100"/>
    </row>
    <row r="118" spans="1:23" s="2" customFormat="1" ht="13.5" hidden="1" customHeight="1">
      <c r="A118" s="229"/>
      <c r="B118" s="224" t="str">
        <f>MID(A118,1,MIN(IF(ISERROR(FIND({"县","市","区"},A118)),4^8,FIND({"县","市","区"},A118))))</f>
        <v/>
      </c>
      <c r="C118" s="224" t="str">
        <f>IF(ISERROR(MID(A118,LEN(B118)+1,MAX(IF(ISERROR(FIND({"道","乡","镇","处","场","区"},A118,LEN(B118)+1)),0,(FIND({"道","乡","镇","处","场","区"},A118,LEN(B118)+1))))-LEN(B118))),"",MID(A118,LEN(B118)+1,MIN(IF(ISERROR(FIND({"道","乡","镇","处","场","区"},A118,LEN(B118)+3)),4^8,(FIND({"道","乡","镇","处","场","区"},A118,LEN(B118)+3))))-LEN(B118)))</f>
        <v/>
      </c>
      <c r="D118" s="224" t="str">
        <f>IF(ISERROR(MID(A118,LEN(B118)+LEN(C118)+1,MAX(IF(ISERROR(FIND({"区","村","会","场"},A118,LEN(B118)+LEN(C118)+1)),0,(FIND({"区","村","会","场"},A118,LEN(B118)+LEN(C118)+1))))-LEN(B118)-LEN(C118))),"",MID(A118,LEN(B118)+LEN(C118)+1,MAX(IF(ISERROR(FIND({"区","村","会","场"},A118,LEN(B118)+LEN(C118)+3)),0,(FIND({"区","村","会","场"},A118,LEN(B118)+LEN(C118)+3))))-LEN(B118)-LEN(C118)))</f>
        <v/>
      </c>
      <c r="E118" s="229"/>
      <c r="F118" s="229" t="str">
        <f t="shared" ref="F118:F122" si="46">IF(G118="","","项")</f>
        <v/>
      </c>
      <c r="G118" s="229"/>
      <c r="H118" s="229"/>
      <c r="I118" s="229"/>
      <c r="J118" s="229"/>
      <c r="K118" s="229"/>
      <c r="L118" s="229">
        <f t="shared" ref="L118:L122" si="47">SUM(M118:N118)</f>
        <v>0</v>
      </c>
      <c r="M118" s="229"/>
      <c r="N118" s="243"/>
      <c r="O118" s="245"/>
      <c r="P118" s="248"/>
      <c r="Q118" s="251" t="str">
        <f t="shared" ref="Q118:Q122" si="48">IF(O118="管网","千米",IF(O118="抽水站","千瓦",IF(O118="井（机井）","眼",IF(O118="饮水安全类其他","宗",IF(O118="","","立方米")))))</f>
        <v/>
      </c>
      <c r="R118" s="168" t="s">
        <v>32</v>
      </c>
      <c r="S118" s="169"/>
      <c r="T118" s="180" t="str">
        <f t="shared" ref="T118:T129" si="49">IF(R118="受益移民","人",IF(R118="受益牲畜","头",""))</f>
        <v>人</v>
      </c>
      <c r="U118" s="97"/>
      <c r="V118" s="111">
        <f t="shared" si="26"/>
        <v>0</v>
      </c>
      <c r="W118" s="100"/>
    </row>
    <row r="119" spans="1:23" s="2" customFormat="1" ht="13.5" hidden="1" customHeight="1">
      <c r="A119" s="230"/>
      <c r="B119" s="225"/>
      <c r="C119" s="225"/>
      <c r="D119" s="225"/>
      <c r="E119" s="230"/>
      <c r="F119" s="230"/>
      <c r="G119" s="230"/>
      <c r="H119" s="230"/>
      <c r="I119" s="230"/>
      <c r="J119" s="230"/>
      <c r="K119" s="230"/>
      <c r="L119" s="230"/>
      <c r="M119" s="230"/>
      <c r="N119" s="244"/>
      <c r="O119" s="246"/>
      <c r="P119" s="249"/>
      <c r="Q119" s="252"/>
      <c r="R119" s="166" t="s">
        <v>106</v>
      </c>
      <c r="S119" s="53"/>
      <c r="T119" s="181" t="str">
        <f t="shared" si="49"/>
        <v>头</v>
      </c>
      <c r="U119" s="97"/>
      <c r="V119" s="111">
        <f t="shared" si="26"/>
        <v>0</v>
      </c>
      <c r="W119" s="100"/>
    </row>
    <row r="120" spans="1:23" s="2" customFormat="1" ht="13.5" hidden="1" customHeight="1">
      <c r="A120" s="229"/>
      <c r="B120" s="224" t="str">
        <f>MID(A120,1,MIN(IF(ISERROR(FIND({"县","市","区"},A120)),4^8,FIND({"县","市","区"},A120))))</f>
        <v/>
      </c>
      <c r="C120" s="224" t="str">
        <f>IF(ISERROR(MID(A120,LEN(B120)+1,MAX(IF(ISERROR(FIND({"道","乡","镇","处","场","区"},A120,LEN(B120)+1)),0,(FIND({"道","乡","镇","处","场","区"},A120,LEN(B120)+1))))-LEN(B120))),"",MID(A120,LEN(B120)+1,MIN(IF(ISERROR(FIND({"道","乡","镇","处","场","区"},A120,LEN(B120)+3)),4^8,(FIND({"道","乡","镇","处","场","区"},A120,LEN(B120)+3))))-LEN(B120)))</f>
        <v/>
      </c>
      <c r="D120" s="224" t="str">
        <f>IF(ISERROR(MID(A120,LEN(B120)+LEN(C120)+1,MAX(IF(ISERROR(FIND({"区","村","会","场"},A120,LEN(B120)+LEN(C120)+1)),0,(FIND({"区","村","会","场"},A120,LEN(B120)+LEN(C120)+1))))-LEN(B120)-LEN(C120))),"",MID(A120,LEN(B120)+LEN(C120)+1,MAX(IF(ISERROR(FIND({"区","村","会","场"},A120,LEN(B120)+LEN(C120)+3)),0,(FIND({"区","村","会","场"},A120,LEN(B120)+LEN(C120)+3))))-LEN(B120)-LEN(C120)))</f>
        <v/>
      </c>
      <c r="E120" s="229"/>
      <c r="F120" s="229" t="str">
        <f t="shared" si="46"/>
        <v/>
      </c>
      <c r="G120" s="229"/>
      <c r="H120" s="229"/>
      <c r="I120" s="229"/>
      <c r="J120" s="229"/>
      <c r="K120" s="229"/>
      <c r="L120" s="229">
        <f t="shared" si="47"/>
        <v>0</v>
      </c>
      <c r="M120" s="229"/>
      <c r="N120" s="243"/>
      <c r="O120" s="245"/>
      <c r="P120" s="248"/>
      <c r="Q120" s="251" t="str">
        <f t="shared" si="48"/>
        <v/>
      </c>
      <c r="R120" s="168" t="s">
        <v>32</v>
      </c>
      <c r="S120" s="169"/>
      <c r="T120" s="180" t="str">
        <f t="shared" si="49"/>
        <v>人</v>
      </c>
      <c r="U120" s="97"/>
      <c r="V120" s="111">
        <f t="shared" si="26"/>
        <v>0</v>
      </c>
      <c r="W120" s="100"/>
    </row>
    <row r="121" spans="1:23" s="2" customFormat="1" ht="13.5" hidden="1" customHeight="1">
      <c r="A121" s="230"/>
      <c r="B121" s="225"/>
      <c r="C121" s="225"/>
      <c r="D121" s="225"/>
      <c r="E121" s="230"/>
      <c r="F121" s="230"/>
      <c r="G121" s="230"/>
      <c r="H121" s="230"/>
      <c r="I121" s="230"/>
      <c r="J121" s="230"/>
      <c r="K121" s="230"/>
      <c r="L121" s="230"/>
      <c r="M121" s="230"/>
      <c r="N121" s="244"/>
      <c r="O121" s="246"/>
      <c r="P121" s="249"/>
      <c r="Q121" s="252"/>
      <c r="R121" s="166" t="s">
        <v>106</v>
      </c>
      <c r="S121" s="53"/>
      <c r="T121" s="181" t="str">
        <f t="shared" si="49"/>
        <v>头</v>
      </c>
      <c r="U121" s="97"/>
      <c r="V121" s="111">
        <f t="shared" si="26"/>
        <v>0</v>
      </c>
      <c r="W121" s="100"/>
    </row>
    <row r="122" spans="1:23" s="2" customFormat="1" ht="13.5" hidden="1" customHeight="1">
      <c r="A122" s="229"/>
      <c r="B122" s="224" t="str">
        <f>MID(A122,1,MIN(IF(ISERROR(FIND({"县","市","区"},A122)),4^8,FIND({"县","市","区"},A122))))</f>
        <v/>
      </c>
      <c r="C122" s="224" t="str">
        <f>IF(ISERROR(MID(A122,LEN(B122)+1,MAX(IF(ISERROR(FIND({"道","乡","镇","处","场","区"},A122,LEN(B122)+1)),0,(FIND({"道","乡","镇","处","场","区"},A122,LEN(B122)+1))))-LEN(B122))),"",MID(A122,LEN(B122)+1,MIN(IF(ISERROR(FIND({"道","乡","镇","处","场","区"},A122,LEN(B122)+3)),4^8,(FIND({"道","乡","镇","处","场","区"},A122,LEN(B122)+3))))-LEN(B122)))</f>
        <v/>
      </c>
      <c r="D122" s="224" t="str">
        <f>IF(ISERROR(MID(A122,LEN(B122)+LEN(C122)+1,MAX(IF(ISERROR(FIND({"区","村","会","场"},A122,LEN(B122)+LEN(C122)+1)),0,(FIND({"区","村","会","场"},A122,LEN(B122)+LEN(C122)+1))))-LEN(B122)-LEN(C122))),"",MID(A122,LEN(B122)+LEN(C122)+1,MAX(IF(ISERROR(FIND({"区","村","会","场"},A122,LEN(B122)+LEN(C122)+3)),0,(FIND({"区","村","会","场"},A122,LEN(B122)+LEN(C122)+3))))-LEN(B122)-LEN(C122)))</f>
        <v/>
      </c>
      <c r="E122" s="229"/>
      <c r="F122" s="229" t="str">
        <f t="shared" si="46"/>
        <v/>
      </c>
      <c r="G122" s="229"/>
      <c r="H122" s="229"/>
      <c r="I122" s="229"/>
      <c r="J122" s="229"/>
      <c r="K122" s="229"/>
      <c r="L122" s="229">
        <f t="shared" si="47"/>
        <v>0</v>
      </c>
      <c r="M122" s="229"/>
      <c r="N122" s="243"/>
      <c r="O122" s="245"/>
      <c r="P122" s="248"/>
      <c r="Q122" s="251" t="str">
        <f t="shared" si="48"/>
        <v/>
      </c>
      <c r="R122" s="168" t="s">
        <v>32</v>
      </c>
      <c r="S122" s="169"/>
      <c r="T122" s="180" t="str">
        <f t="shared" si="49"/>
        <v>人</v>
      </c>
      <c r="U122" s="97"/>
      <c r="V122" s="111">
        <f t="shared" si="26"/>
        <v>0</v>
      </c>
      <c r="W122" s="100"/>
    </row>
    <row r="123" spans="1:23" s="2" customFormat="1" ht="13.5" hidden="1" customHeight="1">
      <c r="A123" s="230"/>
      <c r="B123" s="225"/>
      <c r="C123" s="225"/>
      <c r="D123" s="225"/>
      <c r="E123" s="230"/>
      <c r="F123" s="230"/>
      <c r="G123" s="230"/>
      <c r="H123" s="230"/>
      <c r="I123" s="230"/>
      <c r="J123" s="230"/>
      <c r="K123" s="230"/>
      <c r="L123" s="230"/>
      <c r="M123" s="230"/>
      <c r="N123" s="244"/>
      <c r="O123" s="246"/>
      <c r="P123" s="249"/>
      <c r="Q123" s="252"/>
      <c r="R123" s="166" t="s">
        <v>106</v>
      </c>
      <c r="S123" s="53"/>
      <c r="T123" s="181" t="str">
        <f t="shared" si="49"/>
        <v>头</v>
      </c>
      <c r="U123" s="97"/>
      <c r="V123" s="111">
        <f t="shared" si="26"/>
        <v>0</v>
      </c>
      <c r="W123" s="100"/>
    </row>
    <row r="124" spans="1:23" s="2" customFormat="1" ht="13.5" hidden="1" customHeight="1">
      <c r="A124" s="229"/>
      <c r="B124" s="224" t="str">
        <f>MID(A124,1,MIN(IF(ISERROR(FIND({"县","市","区"},A124)),4^8,FIND({"县","市","区"},A124))))</f>
        <v/>
      </c>
      <c r="C124" s="224" t="str">
        <f>IF(ISERROR(MID(A124,LEN(B124)+1,MAX(IF(ISERROR(FIND({"道","乡","镇","处","场","区"},A124,LEN(B124)+1)),0,(FIND({"道","乡","镇","处","场","区"},A124,LEN(B124)+1))))-LEN(B124))),"",MID(A124,LEN(B124)+1,MIN(IF(ISERROR(FIND({"道","乡","镇","处","场","区"},A124,LEN(B124)+3)),4^8,(FIND({"道","乡","镇","处","场","区"},A124,LEN(B124)+3))))-LEN(B124)))</f>
        <v/>
      </c>
      <c r="D124" s="224" t="str">
        <f>IF(ISERROR(MID(A124,LEN(B124)+LEN(C124)+1,MAX(IF(ISERROR(FIND({"区","村","会","场"},A124,LEN(B124)+LEN(C124)+1)),0,(FIND({"区","村","会","场"},A124,LEN(B124)+LEN(C124)+1))))-LEN(B124)-LEN(C124))),"",MID(A124,LEN(B124)+LEN(C124)+1,MAX(IF(ISERROR(FIND({"区","村","会","场"},A124,LEN(B124)+LEN(C124)+3)),0,(FIND({"区","村","会","场"},A124,LEN(B124)+LEN(C124)+3))))-LEN(B124)-LEN(C124)))</f>
        <v/>
      </c>
      <c r="E124" s="229"/>
      <c r="F124" s="229" t="str">
        <f t="shared" ref="F124:F128" si="50">IF(G124="","","项")</f>
        <v/>
      </c>
      <c r="G124" s="229"/>
      <c r="H124" s="229"/>
      <c r="I124" s="229"/>
      <c r="J124" s="229"/>
      <c r="K124" s="229"/>
      <c r="L124" s="229">
        <f t="shared" ref="L124:L128" si="51">SUM(M124:N124)</f>
        <v>0</v>
      </c>
      <c r="M124" s="229"/>
      <c r="N124" s="243"/>
      <c r="O124" s="245"/>
      <c r="P124" s="248"/>
      <c r="Q124" s="251" t="str">
        <f t="shared" ref="Q124:Q128" si="52">IF(O124="管网","千米",IF(O124="抽水站","千瓦",IF(O124="井（机井）","眼",IF(O124="饮水安全类其他","宗",IF(O124="","","立方米")))))</f>
        <v/>
      </c>
      <c r="R124" s="168" t="s">
        <v>32</v>
      </c>
      <c r="S124" s="169"/>
      <c r="T124" s="180" t="str">
        <f t="shared" si="49"/>
        <v>人</v>
      </c>
      <c r="U124" s="97"/>
      <c r="V124" s="111">
        <f t="shared" si="26"/>
        <v>0</v>
      </c>
      <c r="W124" s="100"/>
    </row>
    <row r="125" spans="1:23" s="2" customFormat="1" ht="13.5" hidden="1" customHeight="1">
      <c r="A125" s="230"/>
      <c r="B125" s="225"/>
      <c r="C125" s="225"/>
      <c r="D125" s="225"/>
      <c r="E125" s="230"/>
      <c r="F125" s="230"/>
      <c r="G125" s="230"/>
      <c r="H125" s="230"/>
      <c r="I125" s="230"/>
      <c r="J125" s="230"/>
      <c r="K125" s="230"/>
      <c r="L125" s="230"/>
      <c r="M125" s="230"/>
      <c r="N125" s="244"/>
      <c r="O125" s="246"/>
      <c r="P125" s="249"/>
      <c r="Q125" s="252"/>
      <c r="R125" s="166" t="s">
        <v>106</v>
      </c>
      <c r="S125" s="53"/>
      <c r="T125" s="181" t="str">
        <f t="shared" si="49"/>
        <v>头</v>
      </c>
      <c r="U125" s="97"/>
      <c r="V125" s="111">
        <f t="shared" si="26"/>
        <v>0</v>
      </c>
      <c r="W125" s="100"/>
    </row>
    <row r="126" spans="1:23" s="2" customFormat="1" ht="13.5" hidden="1" customHeight="1">
      <c r="A126" s="229"/>
      <c r="B126" s="224" t="str">
        <f>MID(A126,1,MIN(IF(ISERROR(FIND({"县","市","区"},A126)),4^8,FIND({"县","市","区"},A126))))</f>
        <v/>
      </c>
      <c r="C126" s="224" t="str">
        <f>IF(ISERROR(MID(A126,LEN(B126)+1,MAX(IF(ISERROR(FIND({"道","乡","镇","处","场","区"},A126,LEN(B126)+1)),0,(FIND({"道","乡","镇","处","场","区"},A126,LEN(B126)+1))))-LEN(B126))),"",MID(A126,LEN(B126)+1,MIN(IF(ISERROR(FIND({"道","乡","镇","处","场","区"},A126,LEN(B126)+3)),4^8,(FIND({"道","乡","镇","处","场","区"},A126,LEN(B126)+3))))-LEN(B126)))</f>
        <v/>
      </c>
      <c r="D126" s="224" t="str">
        <f>IF(ISERROR(MID(A126,LEN(B126)+LEN(C126)+1,MAX(IF(ISERROR(FIND({"区","村","会","场"},A126,LEN(B126)+LEN(C126)+1)),0,(FIND({"区","村","会","场"},A126,LEN(B126)+LEN(C126)+1))))-LEN(B126)-LEN(C126))),"",MID(A126,LEN(B126)+LEN(C126)+1,MAX(IF(ISERROR(FIND({"区","村","会","场"},A126,LEN(B126)+LEN(C126)+3)),0,(FIND({"区","村","会","场"},A126,LEN(B126)+LEN(C126)+3))))-LEN(B126)-LEN(C126)))</f>
        <v/>
      </c>
      <c r="E126" s="229"/>
      <c r="F126" s="229" t="str">
        <f t="shared" si="50"/>
        <v/>
      </c>
      <c r="G126" s="229"/>
      <c r="H126" s="229"/>
      <c r="I126" s="229"/>
      <c r="J126" s="229"/>
      <c r="K126" s="229"/>
      <c r="L126" s="229">
        <f t="shared" si="51"/>
        <v>0</v>
      </c>
      <c r="M126" s="229"/>
      <c r="N126" s="243"/>
      <c r="O126" s="245"/>
      <c r="P126" s="248"/>
      <c r="Q126" s="251" t="str">
        <f t="shared" si="52"/>
        <v/>
      </c>
      <c r="R126" s="168" t="s">
        <v>32</v>
      </c>
      <c r="S126" s="169"/>
      <c r="T126" s="180" t="str">
        <f t="shared" si="49"/>
        <v>人</v>
      </c>
      <c r="U126" s="97"/>
      <c r="V126" s="111">
        <f t="shared" si="26"/>
        <v>0</v>
      </c>
      <c r="W126" s="100"/>
    </row>
    <row r="127" spans="1:23" s="2" customFormat="1" ht="13.5" hidden="1" customHeight="1">
      <c r="A127" s="230"/>
      <c r="B127" s="225"/>
      <c r="C127" s="225"/>
      <c r="D127" s="225"/>
      <c r="E127" s="230"/>
      <c r="F127" s="230"/>
      <c r="G127" s="230"/>
      <c r="H127" s="230"/>
      <c r="I127" s="230"/>
      <c r="J127" s="230"/>
      <c r="K127" s="230"/>
      <c r="L127" s="230"/>
      <c r="M127" s="230"/>
      <c r="N127" s="244"/>
      <c r="O127" s="246"/>
      <c r="P127" s="249"/>
      <c r="Q127" s="252"/>
      <c r="R127" s="166" t="s">
        <v>106</v>
      </c>
      <c r="S127" s="53"/>
      <c r="T127" s="181" t="str">
        <f t="shared" si="49"/>
        <v>头</v>
      </c>
      <c r="U127" s="97"/>
      <c r="V127" s="111">
        <f t="shared" si="26"/>
        <v>0</v>
      </c>
      <c r="W127" s="100"/>
    </row>
    <row r="128" spans="1:23" s="2" customFormat="1" ht="13.5" hidden="1" customHeight="1">
      <c r="A128" s="229"/>
      <c r="B128" s="224" t="str">
        <f>MID(A128,1,MIN(IF(ISERROR(FIND({"县","市","区"},A128)),4^8,FIND({"县","市","区"},A128))))</f>
        <v/>
      </c>
      <c r="C128" s="224" t="str">
        <f>IF(ISERROR(MID(A128,LEN(B128)+1,MAX(IF(ISERROR(FIND({"道","乡","镇","处","场","区"},A128,LEN(B128)+1)),0,(FIND({"道","乡","镇","处","场","区"},A128,LEN(B128)+1))))-LEN(B128))),"",MID(A128,LEN(B128)+1,MIN(IF(ISERROR(FIND({"道","乡","镇","处","场","区"},A128,LEN(B128)+3)),4^8,(FIND({"道","乡","镇","处","场","区"},A128,LEN(B128)+3))))-LEN(B128)))</f>
        <v/>
      </c>
      <c r="D128" s="224" t="str">
        <f>IF(ISERROR(MID(A128,LEN(B128)+LEN(C128)+1,MAX(IF(ISERROR(FIND({"区","村","会","场"},A128,LEN(B128)+LEN(C128)+1)),0,(FIND({"区","村","会","场"},A128,LEN(B128)+LEN(C128)+1))))-LEN(B128)-LEN(C128))),"",MID(A128,LEN(B128)+LEN(C128)+1,MAX(IF(ISERROR(FIND({"区","村","会","场"},A128,LEN(B128)+LEN(C128)+3)),0,(FIND({"区","村","会","场"},A128,LEN(B128)+LEN(C128)+3))))-LEN(B128)-LEN(C128)))</f>
        <v/>
      </c>
      <c r="E128" s="229"/>
      <c r="F128" s="229" t="str">
        <f t="shared" si="50"/>
        <v/>
      </c>
      <c r="G128" s="229"/>
      <c r="H128" s="229"/>
      <c r="I128" s="229"/>
      <c r="J128" s="229"/>
      <c r="K128" s="229"/>
      <c r="L128" s="229">
        <f t="shared" si="51"/>
        <v>0</v>
      </c>
      <c r="M128" s="229"/>
      <c r="N128" s="243"/>
      <c r="O128" s="245"/>
      <c r="P128" s="248"/>
      <c r="Q128" s="251" t="str">
        <f t="shared" si="52"/>
        <v/>
      </c>
      <c r="R128" s="168" t="s">
        <v>32</v>
      </c>
      <c r="S128" s="169"/>
      <c r="T128" s="180" t="str">
        <f t="shared" si="49"/>
        <v>人</v>
      </c>
      <c r="U128" s="97"/>
      <c r="V128" s="111">
        <f t="shared" si="26"/>
        <v>0</v>
      </c>
      <c r="W128" s="100"/>
    </row>
    <row r="129" spans="1:23" s="2" customFormat="1" ht="13.9" hidden="1" customHeight="1">
      <c r="A129" s="230"/>
      <c r="B129" s="225"/>
      <c r="C129" s="225"/>
      <c r="D129" s="225"/>
      <c r="E129" s="230"/>
      <c r="F129" s="230"/>
      <c r="G129" s="230"/>
      <c r="H129" s="230"/>
      <c r="I129" s="230"/>
      <c r="J129" s="230"/>
      <c r="K129" s="230"/>
      <c r="L129" s="230"/>
      <c r="M129" s="230"/>
      <c r="N129" s="244"/>
      <c r="O129" s="246"/>
      <c r="P129" s="249"/>
      <c r="Q129" s="252"/>
      <c r="R129" s="166" t="s">
        <v>106</v>
      </c>
      <c r="S129" s="53"/>
      <c r="T129" s="181" t="str">
        <f t="shared" si="49"/>
        <v>头</v>
      </c>
      <c r="U129" s="97"/>
      <c r="V129" s="111">
        <f t="shared" si="26"/>
        <v>0</v>
      </c>
      <c r="W129" s="100"/>
    </row>
    <row r="130" spans="1:23" s="2" customFormat="1" ht="13.5" hidden="1" customHeight="1">
      <c r="A130" s="231" t="s">
        <v>110</v>
      </c>
      <c r="B130" s="232"/>
      <c r="C130" s="232"/>
      <c r="D130" s="232"/>
      <c r="E130" s="232"/>
      <c r="F130" s="232" t="s">
        <v>25</v>
      </c>
      <c r="G130" s="232">
        <f>SUM(G134:G143)</f>
        <v>0</v>
      </c>
      <c r="H130" s="232"/>
      <c r="I130" s="232"/>
      <c r="J130" s="232"/>
      <c r="K130" s="232"/>
      <c r="L130" s="232">
        <f t="shared" ref="L130:N130" si="53">SUM(L134:L143)</f>
        <v>0</v>
      </c>
      <c r="M130" s="232">
        <f t="shared" si="53"/>
        <v>0</v>
      </c>
      <c r="N130" s="232">
        <f t="shared" si="53"/>
        <v>0</v>
      </c>
      <c r="O130" s="88" t="s">
        <v>111</v>
      </c>
      <c r="P130" s="89">
        <f t="array" ref="P130">SUM(IF(ISERROR(SEARCH("变压器",O134:O143)),0,1)*P134:P143)</f>
        <v>0</v>
      </c>
      <c r="Q130" s="145" t="s">
        <v>46</v>
      </c>
      <c r="R130" s="88"/>
      <c r="S130" s="142"/>
      <c r="T130" s="145"/>
      <c r="U130" s="146"/>
      <c r="V130" s="111">
        <f t="shared" si="26"/>
        <v>0</v>
      </c>
      <c r="W130" s="100"/>
    </row>
    <row r="131" spans="1:23" s="2" customFormat="1" ht="13.5" hidden="1" customHeight="1">
      <c r="A131" s="231"/>
      <c r="B131" s="232"/>
      <c r="C131" s="232"/>
      <c r="D131" s="232"/>
      <c r="E131" s="232"/>
      <c r="F131" s="232"/>
      <c r="G131" s="232"/>
      <c r="H131" s="232"/>
      <c r="I131" s="232"/>
      <c r="J131" s="232"/>
      <c r="K131" s="232"/>
      <c r="L131" s="232"/>
      <c r="M131" s="232"/>
      <c r="N131" s="232"/>
      <c r="O131" s="80" t="s">
        <v>112</v>
      </c>
      <c r="P131" s="81">
        <f t="array" ref="P131">SUM(IF(ISERROR(SEARCH("低压线",O134:O143)),0,1)*P134:P143)</f>
        <v>0</v>
      </c>
      <c r="Q131" s="147" t="s">
        <v>56</v>
      </c>
      <c r="R131" s="80" t="s">
        <v>32</v>
      </c>
      <c r="S131" s="137">
        <f t="array" ref="S131">SUM(IF(ISERROR(SEARCH("受益移民",R134:R143)),0,1)*S134:S143)</f>
        <v>0</v>
      </c>
      <c r="T131" s="147" t="s">
        <v>33</v>
      </c>
      <c r="U131" s="146"/>
      <c r="V131" s="111">
        <f t="shared" si="26"/>
        <v>0</v>
      </c>
      <c r="W131" s="100"/>
    </row>
    <row r="132" spans="1:23" s="2" customFormat="1" ht="13.5" hidden="1" customHeight="1">
      <c r="A132" s="231"/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  <c r="O132" s="80" t="s">
        <v>113</v>
      </c>
      <c r="P132" s="81">
        <f t="array" ref="P132">SUM(IF(ISERROR(SEARCH("配套设备",O134:O143)),0,1)*P134:P143)</f>
        <v>0</v>
      </c>
      <c r="Q132" s="147" t="s">
        <v>114</v>
      </c>
      <c r="R132" s="80" t="s">
        <v>115</v>
      </c>
      <c r="S132" s="137">
        <f t="array" ref="S132">SUM(IF(ISERROR(SEARCH("减少无电村",R134:R189)),0,1)*S134:S189)</f>
        <v>0</v>
      </c>
      <c r="T132" s="147" t="s">
        <v>116</v>
      </c>
      <c r="U132" s="146"/>
      <c r="V132" s="111">
        <f t="shared" si="26"/>
        <v>0</v>
      </c>
      <c r="W132" s="100"/>
    </row>
    <row r="133" spans="1:23" s="2" customFormat="1" ht="13.5" hidden="1" customHeight="1">
      <c r="A133" s="231"/>
      <c r="B133" s="232"/>
      <c r="C133" s="232"/>
      <c r="D133" s="232"/>
      <c r="E133" s="232"/>
      <c r="F133" s="232"/>
      <c r="G133" s="232"/>
      <c r="H133" s="232"/>
      <c r="I133" s="232"/>
      <c r="J133" s="232"/>
      <c r="K133" s="232"/>
      <c r="L133" s="232"/>
      <c r="M133" s="232"/>
      <c r="N133" s="232"/>
      <c r="O133" s="90" t="s">
        <v>117</v>
      </c>
      <c r="P133" s="91">
        <f t="array" ref="P133">SUM(IF(ISERROR(SEARCH("供电类其他",O134:O143)),0,1)*P134:P143)</f>
        <v>0</v>
      </c>
      <c r="Q133" s="148" t="s">
        <v>53</v>
      </c>
      <c r="R133" s="90" t="s">
        <v>118</v>
      </c>
      <c r="S133" s="171">
        <f t="array" ref="S133">SUM(IF(ISERROR(SEARCH("减少无电户",R134:R189)),0,1)*S134:S189)</f>
        <v>0</v>
      </c>
      <c r="T133" s="148" t="s">
        <v>119</v>
      </c>
      <c r="U133" s="146"/>
      <c r="V133" s="111">
        <f t="shared" si="26"/>
        <v>0</v>
      </c>
      <c r="W133" s="100"/>
    </row>
    <row r="134" spans="1:23" s="2" customFormat="1" ht="13.5" hidden="1" customHeight="1">
      <c r="A134" s="229"/>
      <c r="B134" s="224" t="str">
        <f>MID(A134,1,MIN(IF(ISERROR(FIND({"县","市","区"},A134)),4^8,FIND({"县","市","区"},A134))))</f>
        <v/>
      </c>
      <c r="C134" s="224" t="str">
        <f>IF(ISERROR(MID(A134,LEN(B134)+1,MAX(IF(ISERROR(FIND({"道","乡","镇","处","场","区"},A134,LEN(B134)+1)),0,(FIND({"道","乡","镇","处","场","区"},A134,LEN(B134)+1))))-LEN(B134))),"",MID(A134,LEN(B134)+1,MIN(IF(ISERROR(FIND({"道","乡","镇","处","场","区"},A134,LEN(B134)+3)),4^8,(FIND({"道","乡","镇","处","场","区"},A134,LEN(B134)+3))))-LEN(B134)))</f>
        <v/>
      </c>
      <c r="D134" s="224" t="str">
        <f>IF(ISERROR(MID(A134,LEN(B134)+LEN(C134)+1,MAX(IF(ISERROR(FIND({"区","村","会","场"},A134,LEN(B134)+LEN(C134)+1)),0,(FIND({"区","村","会","场"},A134,LEN(B134)+LEN(C134)+1))))-LEN(B134)-LEN(C134))),"",MID(A134,LEN(B134)+LEN(C134)+1,MAX(IF(ISERROR(FIND({"区","村","会","场"},A134,LEN(B134)+LEN(C134)+3)),0,(FIND({"区","村","会","场"},A134,LEN(B134)+LEN(C134)+3))))-LEN(B134)-LEN(C134)))</f>
        <v/>
      </c>
      <c r="E134" s="229"/>
      <c r="F134" s="229" t="str">
        <f t="shared" ref="F134:F138" si="54">IF(G134="","","项")</f>
        <v/>
      </c>
      <c r="G134" s="229"/>
      <c r="H134" s="229"/>
      <c r="I134" s="229"/>
      <c r="J134" s="229"/>
      <c r="K134" s="229"/>
      <c r="L134" s="229">
        <f t="shared" ref="L134:L138" si="55">SUM(M134:N134)</f>
        <v>0</v>
      </c>
      <c r="M134" s="229"/>
      <c r="N134" s="243"/>
      <c r="O134" s="245"/>
      <c r="P134" s="248"/>
      <c r="Q134" s="251" t="str">
        <f t="shared" ref="Q134:Q138" si="56">IF(O134="变压器","座",IF(O134="低压线","公里",IF(O134="配套设备","套",IF(O134="供电类其他","宗",""))))</f>
        <v/>
      </c>
      <c r="R134" s="168" t="s">
        <v>32</v>
      </c>
      <c r="S134" s="169"/>
      <c r="T134" s="180" t="str">
        <f t="shared" ref="T134:T143" si="57">IF(R134="受益移民","人",IF(R134="减少无电村","个",IF(R134="减少无电户","户","")))</f>
        <v>人</v>
      </c>
      <c r="U134" s="97"/>
      <c r="V134" s="111">
        <f t="shared" si="26"/>
        <v>0</v>
      </c>
      <c r="W134" s="100"/>
    </row>
    <row r="135" spans="1:23" s="2" customFormat="1" ht="13.5" hidden="1" customHeight="1">
      <c r="A135" s="230"/>
      <c r="B135" s="225"/>
      <c r="C135" s="225"/>
      <c r="D135" s="225"/>
      <c r="E135" s="230"/>
      <c r="F135" s="230"/>
      <c r="G135" s="230"/>
      <c r="H135" s="230"/>
      <c r="I135" s="230"/>
      <c r="J135" s="230"/>
      <c r="K135" s="230"/>
      <c r="L135" s="230"/>
      <c r="M135" s="230"/>
      <c r="N135" s="244"/>
      <c r="O135" s="246"/>
      <c r="P135" s="249"/>
      <c r="Q135" s="252"/>
      <c r="R135" s="166"/>
      <c r="S135" s="53"/>
      <c r="T135" s="181" t="str">
        <f t="shared" si="57"/>
        <v/>
      </c>
      <c r="U135" s="97"/>
      <c r="V135" s="111">
        <f t="shared" si="26"/>
        <v>0</v>
      </c>
      <c r="W135" s="100"/>
    </row>
    <row r="136" spans="1:23" s="2" customFormat="1" ht="13.5" hidden="1" customHeight="1">
      <c r="A136" s="229"/>
      <c r="B136" s="224" t="str">
        <f>MID(A136,1,MIN(IF(ISERROR(FIND({"县","市","区"},A136)),4^8,FIND({"县","市","区"},A136))))</f>
        <v/>
      </c>
      <c r="C136" s="224" t="str">
        <f>IF(ISERROR(MID(A136,LEN(B136)+1,MAX(IF(ISERROR(FIND({"道","乡","镇","处","场","区"},A136,LEN(B136)+1)),0,(FIND({"道","乡","镇","处","场","区"},A136,LEN(B136)+1))))-LEN(B136))),"",MID(A136,LEN(B136)+1,MIN(IF(ISERROR(FIND({"道","乡","镇","处","场","区"},A136,LEN(B136)+3)),4^8,(FIND({"道","乡","镇","处","场","区"},A136,LEN(B136)+3))))-LEN(B136)))</f>
        <v/>
      </c>
      <c r="D136" s="224" t="str">
        <f>IF(ISERROR(MID(A136,LEN(B136)+LEN(C136)+1,MAX(IF(ISERROR(FIND({"区","村","会","场"},A136,LEN(B136)+LEN(C136)+1)),0,(FIND({"区","村","会","场"},A136,LEN(B136)+LEN(C136)+1))))-LEN(B136)-LEN(C136))),"",MID(A136,LEN(B136)+LEN(C136)+1,MAX(IF(ISERROR(FIND({"区","村","会","场"},A136,LEN(B136)+LEN(C136)+3)),0,(FIND({"区","村","会","场"},A136,LEN(B136)+LEN(C136)+3))))-LEN(B136)-LEN(C136)))</f>
        <v/>
      </c>
      <c r="E136" s="229"/>
      <c r="F136" s="229" t="str">
        <f t="shared" si="54"/>
        <v/>
      </c>
      <c r="G136" s="229"/>
      <c r="H136" s="229"/>
      <c r="I136" s="229"/>
      <c r="J136" s="229"/>
      <c r="K136" s="229"/>
      <c r="L136" s="229">
        <f t="shared" si="55"/>
        <v>0</v>
      </c>
      <c r="M136" s="229"/>
      <c r="N136" s="243"/>
      <c r="O136" s="245"/>
      <c r="P136" s="248"/>
      <c r="Q136" s="251" t="str">
        <f t="shared" si="56"/>
        <v/>
      </c>
      <c r="R136" s="168" t="s">
        <v>32</v>
      </c>
      <c r="S136" s="169"/>
      <c r="T136" s="180" t="str">
        <f t="shared" si="57"/>
        <v>人</v>
      </c>
      <c r="U136" s="97"/>
      <c r="V136" s="111">
        <f t="shared" ref="V136:V196" si="58">S136+P136+L136+G136</f>
        <v>0</v>
      </c>
      <c r="W136" s="100"/>
    </row>
    <row r="137" spans="1:23" s="2" customFormat="1" ht="13.5" hidden="1" customHeight="1">
      <c r="A137" s="230"/>
      <c r="B137" s="225"/>
      <c r="C137" s="225"/>
      <c r="D137" s="225"/>
      <c r="E137" s="230"/>
      <c r="F137" s="230"/>
      <c r="G137" s="230"/>
      <c r="H137" s="230"/>
      <c r="I137" s="230"/>
      <c r="J137" s="230"/>
      <c r="K137" s="230"/>
      <c r="L137" s="230"/>
      <c r="M137" s="230"/>
      <c r="N137" s="244"/>
      <c r="O137" s="246"/>
      <c r="P137" s="249"/>
      <c r="Q137" s="252"/>
      <c r="R137" s="166"/>
      <c r="S137" s="53"/>
      <c r="T137" s="181" t="str">
        <f t="shared" si="57"/>
        <v/>
      </c>
      <c r="U137" s="97"/>
      <c r="V137" s="111">
        <f t="shared" si="58"/>
        <v>0</v>
      </c>
      <c r="W137" s="100"/>
    </row>
    <row r="138" spans="1:23" s="2" customFormat="1" ht="13.5" hidden="1" customHeight="1">
      <c r="A138" s="229"/>
      <c r="B138" s="224" t="str">
        <f>MID(A138,1,MIN(IF(ISERROR(FIND({"县","市","区"},A138)),4^8,FIND({"县","市","区"},A138))))</f>
        <v/>
      </c>
      <c r="C138" s="224" t="str">
        <f>IF(ISERROR(MID(A138,LEN(B138)+1,MAX(IF(ISERROR(FIND({"道","乡","镇","处","场","区"},A138,LEN(B138)+1)),0,(FIND({"道","乡","镇","处","场","区"},A138,LEN(B138)+1))))-LEN(B138))),"",MID(A138,LEN(B138)+1,MIN(IF(ISERROR(FIND({"道","乡","镇","处","场","区"},A138,LEN(B138)+3)),4^8,(FIND({"道","乡","镇","处","场","区"},A138,LEN(B138)+3))))-LEN(B138)))</f>
        <v/>
      </c>
      <c r="D138" s="224" t="str">
        <f>IF(ISERROR(MID(A138,LEN(B138)+LEN(C138)+1,MAX(IF(ISERROR(FIND({"区","村","会","场"},A138,LEN(B138)+LEN(C138)+1)),0,(FIND({"区","村","会","场"},A138,LEN(B138)+LEN(C138)+1))))-LEN(B138)-LEN(C138))),"",MID(A138,LEN(B138)+LEN(C138)+1,MAX(IF(ISERROR(FIND({"区","村","会","场"},A138,LEN(B138)+LEN(C138)+3)),0,(FIND({"区","村","会","场"},A138,LEN(B138)+LEN(C138)+3))))-LEN(B138)-LEN(C138)))</f>
        <v/>
      </c>
      <c r="E138" s="229"/>
      <c r="F138" s="229" t="str">
        <f t="shared" si="54"/>
        <v/>
      </c>
      <c r="G138" s="229"/>
      <c r="H138" s="229"/>
      <c r="I138" s="229"/>
      <c r="J138" s="229"/>
      <c r="K138" s="229"/>
      <c r="L138" s="229">
        <f t="shared" si="55"/>
        <v>0</v>
      </c>
      <c r="M138" s="229"/>
      <c r="N138" s="243"/>
      <c r="O138" s="245"/>
      <c r="P138" s="248"/>
      <c r="Q138" s="251" t="str">
        <f t="shared" si="56"/>
        <v/>
      </c>
      <c r="R138" s="168" t="s">
        <v>32</v>
      </c>
      <c r="S138" s="169"/>
      <c r="T138" s="180" t="str">
        <f t="shared" si="57"/>
        <v>人</v>
      </c>
      <c r="U138" s="97"/>
      <c r="V138" s="111">
        <f t="shared" si="58"/>
        <v>0</v>
      </c>
      <c r="W138" s="100"/>
    </row>
    <row r="139" spans="1:23" s="2" customFormat="1" ht="13.5" hidden="1" customHeight="1">
      <c r="A139" s="230"/>
      <c r="B139" s="225"/>
      <c r="C139" s="225"/>
      <c r="D139" s="225"/>
      <c r="E139" s="230"/>
      <c r="F139" s="230"/>
      <c r="G139" s="230"/>
      <c r="H139" s="230"/>
      <c r="I139" s="230"/>
      <c r="J139" s="230"/>
      <c r="K139" s="230"/>
      <c r="L139" s="230"/>
      <c r="M139" s="230"/>
      <c r="N139" s="244"/>
      <c r="O139" s="246"/>
      <c r="P139" s="249"/>
      <c r="Q139" s="252"/>
      <c r="R139" s="166"/>
      <c r="S139" s="53"/>
      <c r="T139" s="181" t="str">
        <f t="shared" si="57"/>
        <v/>
      </c>
      <c r="U139" s="97"/>
      <c r="V139" s="111">
        <f t="shared" si="58"/>
        <v>0</v>
      </c>
      <c r="W139" s="100"/>
    </row>
    <row r="140" spans="1:23" s="2" customFormat="1" ht="13.5" hidden="1" customHeight="1">
      <c r="A140" s="229"/>
      <c r="B140" s="224" t="str">
        <f>MID(A140,1,MIN(IF(ISERROR(FIND({"县","市","区"},A140)),4^8,FIND({"县","市","区"},A140))))</f>
        <v/>
      </c>
      <c r="C140" s="224" t="str">
        <f>IF(ISERROR(MID(A140,LEN(B140)+1,MAX(IF(ISERROR(FIND({"道","乡","镇","处","场","区"},A140,LEN(B140)+1)),0,(FIND({"道","乡","镇","处","场","区"},A140,LEN(B140)+1))))-LEN(B140))),"",MID(A140,LEN(B140)+1,MIN(IF(ISERROR(FIND({"道","乡","镇","处","场","区"},A140,LEN(B140)+3)),4^8,(FIND({"道","乡","镇","处","场","区"},A140,LEN(B140)+3))))-LEN(B140)))</f>
        <v/>
      </c>
      <c r="D140" s="224" t="str">
        <f>IF(ISERROR(MID(A140,LEN(B140)+LEN(C140)+1,MAX(IF(ISERROR(FIND({"区","村","会","场"},A140,LEN(B140)+LEN(C140)+1)),0,(FIND({"区","村","会","场"},A140,LEN(B140)+LEN(C140)+1))))-LEN(B140)-LEN(C140))),"",MID(A140,LEN(B140)+LEN(C140)+1,MAX(IF(ISERROR(FIND({"区","村","会","场"},A140,LEN(B140)+LEN(C140)+3)),0,(FIND({"区","村","会","场"},A140,LEN(B140)+LEN(C140)+3))))-LEN(B140)-LEN(C140)))</f>
        <v/>
      </c>
      <c r="E140" s="229"/>
      <c r="F140" s="229" t="str">
        <f>IF(G140="","","项")</f>
        <v/>
      </c>
      <c r="G140" s="229"/>
      <c r="H140" s="229"/>
      <c r="I140" s="229"/>
      <c r="J140" s="229"/>
      <c r="K140" s="229"/>
      <c r="L140" s="229">
        <f>SUM(M140:N140)</f>
        <v>0</v>
      </c>
      <c r="M140" s="229"/>
      <c r="N140" s="243"/>
      <c r="O140" s="245"/>
      <c r="P140" s="248"/>
      <c r="Q140" s="251" t="str">
        <f>IF(O140="变压器","座",IF(O140="低压线","公里",IF(O140="配套设备","套",IF(O140="供电类其他","宗",""))))</f>
        <v/>
      </c>
      <c r="R140" s="168" t="s">
        <v>32</v>
      </c>
      <c r="S140" s="169"/>
      <c r="T140" s="180" t="str">
        <f t="shared" si="57"/>
        <v>人</v>
      </c>
      <c r="U140" s="97"/>
      <c r="V140" s="111">
        <f t="shared" si="58"/>
        <v>0</v>
      </c>
      <c r="W140" s="100"/>
    </row>
    <row r="141" spans="1:23" s="2" customFormat="1" ht="13.5" hidden="1" customHeight="1">
      <c r="A141" s="230"/>
      <c r="B141" s="225"/>
      <c r="C141" s="225"/>
      <c r="D141" s="225"/>
      <c r="E141" s="230"/>
      <c r="F141" s="230"/>
      <c r="G141" s="230"/>
      <c r="H141" s="230"/>
      <c r="I141" s="230"/>
      <c r="J141" s="230"/>
      <c r="K141" s="230"/>
      <c r="L141" s="230"/>
      <c r="M141" s="230"/>
      <c r="N141" s="244"/>
      <c r="O141" s="246"/>
      <c r="P141" s="249"/>
      <c r="Q141" s="252"/>
      <c r="R141" s="166"/>
      <c r="S141" s="53"/>
      <c r="T141" s="181" t="str">
        <f t="shared" si="57"/>
        <v/>
      </c>
      <c r="U141" s="97"/>
      <c r="V141" s="111">
        <f t="shared" si="58"/>
        <v>0</v>
      </c>
      <c r="W141" s="100"/>
    </row>
    <row r="142" spans="1:23" s="2" customFormat="1" ht="13.5" hidden="1" customHeight="1">
      <c r="A142" s="229"/>
      <c r="B142" s="224" t="str">
        <f>MID(A142,1,MIN(IF(ISERROR(FIND({"县","市","区"},A142)),4^8,FIND({"县","市","区"},A142))))</f>
        <v/>
      </c>
      <c r="C142" s="224" t="str">
        <f>IF(ISERROR(MID(A142,LEN(B142)+1,MAX(IF(ISERROR(FIND({"道","乡","镇","处","场","区"},A142,LEN(B142)+1)),0,(FIND({"道","乡","镇","处","场","区"},A142,LEN(B142)+1))))-LEN(B142))),"",MID(A142,LEN(B142)+1,MIN(IF(ISERROR(FIND({"道","乡","镇","处","场","区"},A142,LEN(B142)+3)),4^8,(FIND({"道","乡","镇","处","场","区"},A142,LEN(B142)+3))))-LEN(B142)))</f>
        <v/>
      </c>
      <c r="D142" s="224" t="str">
        <f>IF(ISERROR(MID(A142,LEN(B142)+LEN(C142)+1,MAX(IF(ISERROR(FIND({"区","村","会","场"},A142,LEN(B142)+LEN(C142)+1)),0,(FIND({"区","村","会","场"},A142,LEN(B142)+LEN(C142)+1))))-LEN(B142)-LEN(C142))),"",MID(A142,LEN(B142)+LEN(C142)+1,MAX(IF(ISERROR(FIND({"区","村","会","场"},A142,LEN(B142)+LEN(C142)+3)),0,(FIND({"区","村","会","场"},A142,LEN(B142)+LEN(C142)+3))))-LEN(B142)-LEN(C142)))</f>
        <v/>
      </c>
      <c r="E142" s="229"/>
      <c r="F142" s="229" t="str">
        <f>IF(G142="","","项")</f>
        <v/>
      </c>
      <c r="G142" s="229"/>
      <c r="H142" s="229"/>
      <c r="I142" s="229"/>
      <c r="J142" s="229"/>
      <c r="K142" s="229"/>
      <c r="L142" s="229">
        <f>SUM(M142:N142)</f>
        <v>0</v>
      </c>
      <c r="M142" s="229"/>
      <c r="N142" s="243"/>
      <c r="O142" s="245"/>
      <c r="P142" s="248"/>
      <c r="Q142" s="251" t="str">
        <f>IF(O142="变压器","座",IF(O142="低压线","公里",IF(O142="配套设备","套",IF(O142="供电类其他","宗",""))))</f>
        <v/>
      </c>
      <c r="R142" s="168" t="s">
        <v>32</v>
      </c>
      <c r="S142" s="169"/>
      <c r="T142" s="180" t="str">
        <f t="shared" si="57"/>
        <v>人</v>
      </c>
      <c r="U142" s="97"/>
      <c r="V142" s="111">
        <f t="shared" si="58"/>
        <v>0</v>
      </c>
      <c r="W142" s="100"/>
    </row>
    <row r="143" spans="1:23" s="2" customFormat="1" ht="13.5" hidden="1" customHeight="1">
      <c r="A143" s="230"/>
      <c r="B143" s="225"/>
      <c r="C143" s="225"/>
      <c r="D143" s="225"/>
      <c r="E143" s="230"/>
      <c r="F143" s="230"/>
      <c r="G143" s="230"/>
      <c r="H143" s="230"/>
      <c r="I143" s="230"/>
      <c r="J143" s="230"/>
      <c r="K143" s="230"/>
      <c r="L143" s="230"/>
      <c r="M143" s="230"/>
      <c r="N143" s="244"/>
      <c r="O143" s="246"/>
      <c r="P143" s="249"/>
      <c r="Q143" s="252"/>
      <c r="R143" s="166"/>
      <c r="S143" s="53"/>
      <c r="T143" s="181" t="str">
        <f t="shared" si="57"/>
        <v/>
      </c>
      <c r="U143" s="97"/>
      <c r="V143" s="111">
        <f t="shared" si="58"/>
        <v>0</v>
      </c>
      <c r="W143" s="100"/>
    </row>
    <row r="144" spans="1:23" s="2" customFormat="1" ht="13.5" hidden="1" customHeight="1">
      <c r="A144" s="231" t="s">
        <v>120</v>
      </c>
      <c r="B144" s="232"/>
      <c r="C144" s="232"/>
      <c r="D144" s="232"/>
      <c r="E144" s="232"/>
      <c r="F144" s="232" t="s">
        <v>25</v>
      </c>
      <c r="G144" s="232">
        <f>SUM(G149:G157)</f>
        <v>0</v>
      </c>
      <c r="H144" s="232"/>
      <c r="I144" s="232"/>
      <c r="J144" s="232"/>
      <c r="K144" s="232"/>
      <c r="L144" s="232">
        <f t="shared" ref="L144:N144" si="59">SUM(L149:L157)</f>
        <v>0</v>
      </c>
      <c r="M144" s="232">
        <f t="shared" si="59"/>
        <v>0</v>
      </c>
      <c r="N144" s="232">
        <f t="shared" si="59"/>
        <v>0</v>
      </c>
      <c r="O144" s="88" t="s">
        <v>121</v>
      </c>
      <c r="P144" s="89">
        <f t="array" ref="P144">SUM(IF(ISERROR(SEARCH("有线（数字）电视",O149:O157)),0,1)*P149:P157)</f>
        <v>0</v>
      </c>
      <c r="Q144" s="182" t="s">
        <v>119</v>
      </c>
      <c r="R144" s="88"/>
      <c r="S144" s="142"/>
      <c r="T144" s="145"/>
      <c r="U144" s="146"/>
      <c r="V144" s="111">
        <f t="shared" si="58"/>
        <v>0</v>
      </c>
      <c r="W144" s="100"/>
    </row>
    <row r="145" spans="1:23" s="2" customFormat="1" ht="13.5" hidden="1" customHeight="1">
      <c r="A145" s="231"/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80" t="s">
        <v>122</v>
      </c>
      <c r="P145" s="81">
        <f t="array" ref="P145">SUM(IF(ISERROR(SEARCH("电话",O149:O157)),0,1)*P149:P157)</f>
        <v>0</v>
      </c>
      <c r="Q145" s="131" t="s">
        <v>119</v>
      </c>
      <c r="R145" s="80" t="s">
        <v>32</v>
      </c>
      <c r="S145" s="137">
        <f t="array" ref="S145">SUM(IF(ISERROR(SEARCH("受益移民",R149:R157)),0,1)*S149:S157)</f>
        <v>0</v>
      </c>
      <c r="T145" s="147" t="s">
        <v>33</v>
      </c>
      <c r="U145" s="146"/>
      <c r="V145" s="111">
        <f t="shared" si="58"/>
        <v>0</v>
      </c>
      <c r="W145" s="100"/>
    </row>
    <row r="146" spans="1:23" s="2" customFormat="1" ht="13.5" hidden="1" customHeight="1">
      <c r="A146" s="231"/>
      <c r="B146" s="232"/>
      <c r="C146" s="232"/>
      <c r="D146" s="232"/>
      <c r="E146" s="232"/>
      <c r="F146" s="232"/>
      <c r="G146" s="232"/>
      <c r="H146" s="232"/>
      <c r="I146" s="232"/>
      <c r="J146" s="232"/>
      <c r="K146" s="232"/>
      <c r="L146" s="232"/>
      <c r="M146" s="232"/>
      <c r="N146" s="232"/>
      <c r="O146" s="80" t="s">
        <v>123</v>
      </c>
      <c r="P146" s="81">
        <f t="array" ref="P146">SUM(IF(ISERROR(SEARCH("广播建设",O149:O157)),0,1)*P149:P157)</f>
        <v>0</v>
      </c>
      <c r="Q146" s="131" t="s">
        <v>124</v>
      </c>
      <c r="R146" s="80"/>
      <c r="S146" s="137"/>
      <c r="T146" s="147"/>
      <c r="U146" s="80"/>
      <c r="V146" s="111">
        <f t="shared" si="58"/>
        <v>0</v>
      </c>
      <c r="W146" s="100"/>
    </row>
    <row r="147" spans="1:23" s="2" customFormat="1" ht="13.5" hidden="1" customHeight="1">
      <c r="A147" s="231"/>
      <c r="B147" s="232"/>
      <c r="C147" s="232"/>
      <c r="D147" s="232"/>
      <c r="E147" s="232"/>
      <c r="F147" s="232"/>
      <c r="G147" s="232"/>
      <c r="H147" s="232"/>
      <c r="I147" s="232"/>
      <c r="J147" s="232"/>
      <c r="K147" s="232"/>
      <c r="L147" s="232"/>
      <c r="M147" s="232"/>
      <c r="N147" s="232"/>
      <c r="O147" s="80" t="s">
        <v>125</v>
      </c>
      <c r="P147" s="81">
        <f t="array" ref="P147">SUM(IF(ISERROR(SEARCH("农村信息站",O149:O157)),0,1)*P149:P157)</f>
        <v>0</v>
      </c>
      <c r="Q147" s="131" t="s">
        <v>53</v>
      </c>
      <c r="R147" s="80"/>
      <c r="S147" s="137"/>
      <c r="T147" s="147"/>
      <c r="U147" s="80"/>
      <c r="V147" s="111">
        <f t="shared" si="58"/>
        <v>0</v>
      </c>
      <c r="W147" s="100"/>
    </row>
    <row r="148" spans="1:23" s="2" customFormat="1" ht="25.5" hidden="1" customHeight="1">
      <c r="A148" s="231"/>
      <c r="B148" s="232"/>
      <c r="C148" s="232"/>
      <c r="D148" s="232"/>
      <c r="E148" s="232"/>
      <c r="F148" s="232"/>
      <c r="G148" s="232"/>
      <c r="H148" s="232"/>
      <c r="I148" s="232"/>
      <c r="J148" s="232"/>
      <c r="K148" s="232"/>
      <c r="L148" s="232"/>
      <c r="M148" s="232"/>
      <c r="N148" s="232"/>
      <c r="O148" s="90" t="s">
        <v>58</v>
      </c>
      <c r="P148" s="91">
        <f t="array" ref="P148">SUM(IF(ISERROR(SEARCH("其他",O149:O157)),0,1)*P149:P157)</f>
        <v>0</v>
      </c>
      <c r="Q148" s="179" t="s">
        <v>53</v>
      </c>
      <c r="R148" s="90"/>
      <c r="S148" s="149"/>
      <c r="T148" s="148"/>
      <c r="U148" s="146"/>
      <c r="V148" s="111">
        <f t="shared" si="58"/>
        <v>0</v>
      </c>
      <c r="W148" s="100"/>
    </row>
    <row r="149" spans="1:23" s="2" customFormat="1" ht="25.5" hidden="1" customHeight="1">
      <c r="A149" s="154"/>
      <c r="B149" s="21" t="str">
        <f>MID(A149,1,MIN(IF(ISERROR(FIND({"县","市","区"},A149)),4^8,FIND({"县","市","区"},A149))))</f>
        <v/>
      </c>
      <c r="C149" s="21" t="str">
        <f>IF(ISERROR(MID(A149,LEN(B149)+1,MAX(IF(ISERROR(FIND({"道","乡","镇","处","场","区"},A149,LEN(B149)+1)),0,(FIND({"道","乡","镇","处","场","区"},A149,LEN(B149)+1))))-LEN(B149))),"",MID(A149,LEN(B149)+1,MIN(IF(ISERROR(FIND({"道","乡","镇","处","场","区"},A149,LEN(B149)+3)),4^8,(FIND({"道","乡","镇","处","场","区"},A149,LEN(B149)+3))))-LEN(B149)))</f>
        <v/>
      </c>
      <c r="D149" s="21" t="str">
        <f t="array" ref="D149">IF(ISERROR(MID(A149,LEN(B149)+LEN(C149)+1,MAX(IF(ISERROR(FIND({"区","村","会","场"},A149,LEN(B149)+LEN(C149)+1)),0,(FIND({"区","村","会","场"},A149,LEN(B149)+LEN(C149)+1))))-LEN(B149)-LEN(C149))),"",MID(A149,LEN(B149)+LEN(C149)+1,MAX(IF(ISERROR(FIND({"区","村","会","场"},A149,LEN(B149)+LEN(C149)+3)),0,(FIND({"区","村","会","场"},A149,LEN(B149)+LEN(C149)+3))))-LEN(B149)-LEN(C149)))</f>
        <v/>
      </c>
      <c r="E149" s="50"/>
      <c r="F149" s="50" t="str">
        <f t="array" ref="F149">IF(G149="","","项")</f>
        <v/>
      </c>
      <c r="G149" s="50"/>
      <c r="H149" s="50"/>
      <c r="I149" s="50"/>
      <c r="J149" s="50"/>
      <c r="K149" s="50"/>
      <c r="L149" s="50">
        <f t="shared" ref="L149:L157" si="60">SUM(M149:N149)</f>
        <v>0</v>
      </c>
      <c r="M149" s="50"/>
      <c r="N149" s="85"/>
      <c r="O149" s="159"/>
      <c r="P149" s="58"/>
      <c r="Q149" s="175" t="str">
        <f t="shared" ref="Q149:Q157" si="61">IF(O149="有线（数字）电视","户",IF(O149="电话","户",IF(O149="广播建设","处",IF(O149="通信广播类其他","宗",IF(O149="","","宗")))))</f>
        <v/>
      </c>
      <c r="R149" s="159" t="s">
        <v>32</v>
      </c>
      <c r="S149" s="58"/>
      <c r="T149" s="176" t="str">
        <f t="shared" ref="T149:T157" si="62">IF(R149="受益移民","人",IF(R149="","","个"))</f>
        <v>人</v>
      </c>
      <c r="U149" s="97"/>
      <c r="V149" s="111">
        <f t="shared" si="58"/>
        <v>0</v>
      </c>
      <c r="W149" s="100"/>
    </row>
    <row r="150" spans="1:23" s="2" customFormat="1" ht="25.5" hidden="1" customHeight="1">
      <c r="A150" s="154"/>
      <c r="B150" s="21" t="str">
        <f>MID(A150,1,MIN(IF(ISERROR(FIND({"县","市","区"},A150)),4^8,FIND({"县","市","区"},A150))))</f>
        <v/>
      </c>
      <c r="C150" s="21" t="str">
        <f>IF(ISERROR(MID(A150,LEN(B150)+1,MAX(IF(ISERROR(FIND({"道","乡","镇","处","场","区"},A150,LEN(B150)+1)),0,(FIND({"道","乡","镇","处","场","区"},A150,LEN(B150)+1))))-LEN(B150))),"",MID(A150,LEN(B150)+1,MIN(IF(ISERROR(FIND({"道","乡","镇","处","场","区"},A150,LEN(B150)+3)),4^8,(FIND({"道","乡","镇","处","场","区"},A150,LEN(B150)+3))))-LEN(B150)))</f>
        <v/>
      </c>
      <c r="D150" s="21" t="str">
        <f t="array" ref="D150">IF(ISERROR(MID(A150,LEN(B150)+LEN(C150)+1,MAX(IF(ISERROR(FIND({"区","村","会","场"},A150,LEN(B150)+LEN(C150)+1)),0,(FIND({"区","村","会","场"},A150,LEN(B150)+LEN(C150)+1))))-LEN(B150)-LEN(C150))),"",MID(A150,LEN(B150)+LEN(C150)+1,MAX(IF(ISERROR(FIND({"区","村","会","场"},A150,LEN(B150)+LEN(C150)+3)),0,(FIND({"区","村","会","场"},A150,LEN(B150)+LEN(C150)+3))))-LEN(B150)-LEN(C150)))</f>
        <v/>
      </c>
      <c r="E150" s="50"/>
      <c r="F150" s="50" t="str">
        <f t="array" ref="F150">IF(G150="","","项")</f>
        <v/>
      </c>
      <c r="G150" s="50"/>
      <c r="H150" s="50"/>
      <c r="I150" s="50"/>
      <c r="J150" s="50"/>
      <c r="K150" s="50"/>
      <c r="L150" s="50">
        <f t="shared" si="60"/>
        <v>0</v>
      </c>
      <c r="M150" s="50"/>
      <c r="N150" s="85"/>
      <c r="O150" s="159"/>
      <c r="P150" s="58"/>
      <c r="Q150" s="175" t="str">
        <f t="shared" si="61"/>
        <v/>
      </c>
      <c r="R150" s="159" t="s">
        <v>32</v>
      </c>
      <c r="S150" s="58"/>
      <c r="T150" s="176" t="str">
        <f t="shared" si="62"/>
        <v>人</v>
      </c>
      <c r="U150" s="97"/>
      <c r="V150" s="111">
        <f t="shared" si="58"/>
        <v>0</v>
      </c>
      <c r="W150" s="100"/>
    </row>
    <row r="151" spans="1:23" s="2" customFormat="1" ht="25.5" hidden="1" customHeight="1">
      <c r="A151" s="154"/>
      <c r="B151" s="21" t="str">
        <f>MID(A151,1,MIN(IF(ISERROR(FIND({"县","市","区"},A151)),4^8,FIND({"县","市","区"},A151))))</f>
        <v/>
      </c>
      <c r="C151" s="21" t="str">
        <f>IF(ISERROR(MID(A151,LEN(B151)+1,MAX(IF(ISERROR(FIND({"道","乡","镇","处","场","区"},A151,LEN(B151)+1)),0,(FIND({"道","乡","镇","处","场","区"},A151,LEN(B151)+1))))-LEN(B151))),"",MID(A151,LEN(B151)+1,MIN(IF(ISERROR(FIND({"道","乡","镇","处","场","区"},A151,LEN(B151)+3)),4^8,(FIND({"道","乡","镇","处","场","区"},A151,LEN(B151)+3))))-LEN(B151)))</f>
        <v/>
      </c>
      <c r="D151" s="21" t="str">
        <f t="array" ref="D151">IF(ISERROR(MID(A151,LEN(B151)+LEN(C151)+1,MAX(IF(ISERROR(FIND({"区","村","会","场"},A151,LEN(B151)+LEN(C151)+1)),0,(FIND({"区","村","会","场"},A151,LEN(B151)+LEN(C151)+1))))-LEN(B151)-LEN(C151))),"",MID(A151,LEN(B151)+LEN(C151)+1,MAX(IF(ISERROR(FIND({"区","村","会","场"},A151,LEN(B151)+LEN(C151)+3)),0,(FIND({"区","村","会","场"},A151,LEN(B151)+LEN(C151)+3))))-LEN(B151)-LEN(C151)))</f>
        <v/>
      </c>
      <c r="E151" s="50"/>
      <c r="F151" s="50" t="str">
        <f t="array" ref="F151">IF(G151="","","项")</f>
        <v/>
      </c>
      <c r="G151" s="50"/>
      <c r="H151" s="50"/>
      <c r="I151" s="50"/>
      <c r="J151" s="50"/>
      <c r="K151" s="50"/>
      <c r="L151" s="50">
        <f t="shared" si="60"/>
        <v>0</v>
      </c>
      <c r="M151" s="50"/>
      <c r="N151" s="85"/>
      <c r="O151" s="159"/>
      <c r="P151" s="58"/>
      <c r="Q151" s="175" t="str">
        <f t="shared" si="61"/>
        <v/>
      </c>
      <c r="R151" s="159" t="s">
        <v>32</v>
      </c>
      <c r="S151" s="58"/>
      <c r="T151" s="176" t="str">
        <f t="shared" si="62"/>
        <v>人</v>
      </c>
      <c r="U151" s="97"/>
      <c r="V151" s="111">
        <f t="shared" si="58"/>
        <v>0</v>
      </c>
      <c r="W151" s="100"/>
    </row>
    <row r="152" spans="1:23" s="2" customFormat="1" ht="25.5" hidden="1" customHeight="1">
      <c r="A152" s="154"/>
      <c r="B152" s="21" t="str">
        <f>MID(A152,1,MIN(IF(ISERROR(FIND({"县","市","区"},A152)),4^8,FIND({"县","市","区"},A152))))</f>
        <v/>
      </c>
      <c r="C152" s="21" t="str">
        <f>IF(ISERROR(MID(A152,LEN(B152)+1,MAX(IF(ISERROR(FIND({"道","乡","镇","处","场","区"},A152,LEN(B152)+1)),0,(FIND({"道","乡","镇","处","场","区"},A152,LEN(B152)+1))))-LEN(B152))),"",MID(A152,LEN(B152)+1,MIN(IF(ISERROR(FIND({"道","乡","镇","处","场","区"},A152,LEN(B152)+3)),4^8,(FIND({"道","乡","镇","处","场","区"},A152,LEN(B152)+3))))-LEN(B152)))</f>
        <v/>
      </c>
      <c r="D152" s="21" t="str">
        <f t="array" ref="D152">IF(ISERROR(MID(A152,LEN(B152)+LEN(C152)+1,MAX(IF(ISERROR(FIND({"区","村","会","场"},A152,LEN(B152)+LEN(C152)+1)),0,(FIND({"区","村","会","场"},A152,LEN(B152)+LEN(C152)+1))))-LEN(B152)-LEN(C152))),"",MID(A152,LEN(B152)+LEN(C152)+1,MAX(IF(ISERROR(FIND({"区","村","会","场"},A152,LEN(B152)+LEN(C152)+3)),0,(FIND({"区","村","会","场"},A152,LEN(B152)+LEN(C152)+3))))-LEN(B152)-LEN(C152)))</f>
        <v/>
      </c>
      <c r="E152" s="50"/>
      <c r="F152" s="50" t="str">
        <f t="array" ref="F152">IF(G152="","","项")</f>
        <v/>
      </c>
      <c r="G152" s="50"/>
      <c r="H152" s="50"/>
      <c r="I152" s="50"/>
      <c r="J152" s="50"/>
      <c r="K152" s="50"/>
      <c r="L152" s="50">
        <f t="shared" si="60"/>
        <v>0</v>
      </c>
      <c r="M152" s="50"/>
      <c r="N152" s="85"/>
      <c r="O152" s="159"/>
      <c r="P152" s="58"/>
      <c r="Q152" s="175" t="str">
        <f t="shared" si="61"/>
        <v/>
      </c>
      <c r="R152" s="159" t="s">
        <v>32</v>
      </c>
      <c r="S152" s="58"/>
      <c r="T152" s="176" t="str">
        <f t="shared" si="62"/>
        <v>人</v>
      </c>
      <c r="U152" s="97"/>
      <c r="V152" s="111">
        <f t="shared" si="58"/>
        <v>0</v>
      </c>
      <c r="W152" s="100"/>
    </row>
    <row r="153" spans="1:23" s="2" customFormat="1" ht="25.5" hidden="1" customHeight="1">
      <c r="A153" s="154"/>
      <c r="B153" s="21" t="str">
        <f>MID(A153,1,MIN(IF(ISERROR(FIND({"县","市","区"},A153)),4^8,FIND({"县","市","区"},A153))))</f>
        <v/>
      </c>
      <c r="C153" s="21" t="str">
        <f>IF(ISERROR(MID(A153,LEN(B153)+1,MAX(IF(ISERROR(FIND({"道","乡","镇","处","场","区"},A153,LEN(B153)+1)),0,(FIND({"道","乡","镇","处","场","区"},A153,LEN(B153)+1))))-LEN(B153))),"",MID(A153,LEN(B153)+1,MIN(IF(ISERROR(FIND({"道","乡","镇","处","场","区"},A153,LEN(B153)+3)),4^8,(FIND({"道","乡","镇","处","场","区"},A153,LEN(B153)+3))))-LEN(B153)))</f>
        <v/>
      </c>
      <c r="D153" s="21" t="str">
        <f t="array" ref="D153">IF(ISERROR(MID(A153,LEN(B153)+LEN(C153)+1,MAX(IF(ISERROR(FIND({"区","村","会","场"},A153,LEN(B153)+LEN(C153)+1)),0,(FIND({"区","村","会","场"},A153,LEN(B153)+LEN(C153)+1))))-LEN(B153)-LEN(C153))),"",MID(A153,LEN(B153)+LEN(C153)+1,MAX(IF(ISERROR(FIND({"区","村","会","场"},A153,LEN(B153)+LEN(C153)+3)),0,(FIND({"区","村","会","场"},A153,LEN(B153)+LEN(C153)+3))))-LEN(B153)-LEN(C153)))</f>
        <v/>
      </c>
      <c r="E153" s="50"/>
      <c r="F153" s="50" t="str">
        <f t="array" ref="F153">IF(G153="","","项")</f>
        <v/>
      </c>
      <c r="G153" s="50"/>
      <c r="H153" s="50"/>
      <c r="I153" s="50"/>
      <c r="J153" s="50"/>
      <c r="K153" s="50"/>
      <c r="L153" s="50">
        <f t="shared" si="60"/>
        <v>0</v>
      </c>
      <c r="M153" s="50"/>
      <c r="N153" s="85"/>
      <c r="O153" s="159"/>
      <c r="P153" s="58"/>
      <c r="Q153" s="175" t="str">
        <f t="shared" si="61"/>
        <v/>
      </c>
      <c r="R153" s="159" t="s">
        <v>32</v>
      </c>
      <c r="S153" s="58"/>
      <c r="T153" s="176" t="str">
        <f t="shared" si="62"/>
        <v>人</v>
      </c>
      <c r="U153" s="97"/>
      <c r="V153" s="111">
        <f t="shared" si="58"/>
        <v>0</v>
      </c>
      <c r="W153" s="100"/>
    </row>
    <row r="154" spans="1:23" s="2" customFormat="1" ht="25.5" hidden="1" customHeight="1">
      <c r="A154" s="154"/>
      <c r="B154" s="21" t="str">
        <f>MID(A154,1,MIN(IF(ISERROR(FIND({"县","市","区"},A154)),4^8,FIND({"县","市","区"},A154))))</f>
        <v/>
      </c>
      <c r="C154" s="21" t="str">
        <f>IF(ISERROR(MID(A154,LEN(B154)+1,MAX(IF(ISERROR(FIND({"道","乡","镇","处","场","区"},A154,LEN(B154)+1)),0,(FIND({"道","乡","镇","处","场","区"},A154,LEN(B154)+1))))-LEN(B154))),"",MID(A154,LEN(B154)+1,MIN(IF(ISERROR(FIND({"道","乡","镇","处","场","区"},A154,LEN(B154)+3)),4^8,(FIND({"道","乡","镇","处","场","区"},A154,LEN(B154)+3))))-LEN(B154)))</f>
        <v/>
      </c>
      <c r="D154" s="21" t="str">
        <f t="array" ref="D154">IF(ISERROR(MID(A154,LEN(B154)+LEN(C154)+1,MAX(IF(ISERROR(FIND({"区","村","会","场"},A154,LEN(B154)+LEN(C154)+1)),0,(FIND({"区","村","会","场"},A154,LEN(B154)+LEN(C154)+1))))-LEN(B154)-LEN(C154))),"",MID(A154,LEN(B154)+LEN(C154)+1,MAX(IF(ISERROR(FIND({"区","村","会","场"},A154,LEN(B154)+LEN(C154)+3)),0,(FIND({"区","村","会","场"},A154,LEN(B154)+LEN(C154)+3))))-LEN(B154)-LEN(C154)))</f>
        <v/>
      </c>
      <c r="E154" s="50"/>
      <c r="F154" s="50" t="str">
        <f t="array" ref="F154">IF(G154="","","项")</f>
        <v/>
      </c>
      <c r="G154" s="50"/>
      <c r="H154" s="50"/>
      <c r="I154" s="50"/>
      <c r="J154" s="50"/>
      <c r="K154" s="50"/>
      <c r="L154" s="50">
        <f t="shared" si="60"/>
        <v>0</v>
      </c>
      <c r="M154" s="50"/>
      <c r="N154" s="85"/>
      <c r="O154" s="159"/>
      <c r="P154" s="58"/>
      <c r="Q154" s="175" t="str">
        <f t="shared" si="61"/>
        <v/>
      </c>
      <c r="R154" s="159" t="s">
        <v>32</v>
      </c>
      <c r="S154" s="58"/>
      <c r="T154" s="176" t="str">
        <f t="shared" si="62"/>
        <v>人</v>
      </c>
      <c r="U154" s="97"/>
      <c r="V154" s="111">
        <f t="shared" si="58"/>
        <v>0</v>
      </c>
      <c r="W154" s="100"/>
    </row>
    <row r="155" spans="1:23" s="2" customFormat="1" ht="25.5" hidden="1" customHeight="1">
      <c r="A155" s="154"/>
      <c r="B155" s="21" t="str">
        <f>MID(A155,1,MIN(IF(ISERROR(FIND({"县","市","区"},A155)),4^8,FIND({"县","市","区"},A155))))</f>
        <v/>
      </c>
      <c r="C155" s="21" t="str">
        <f>IF(ISERROR(MID(A155,LEN(B155)+1,MAX(IF(ISERROR(FIND({"道","乡","镇","处","场","区"},A155,LEN(B155)+1)),0,(FIND({"道","乡","镇","处","场","区"},A155,LEN(B155)+1))))-LEN(B155))),"",MID(A155,LEN(B155)+1,MIN(IF(ISERROR(FIND({"道","乡","镇","处","场","区"},A155,LEN(B155)+3)),4^8,(FIND({"道","乡","镇","处","场","区"},A155,LEN(B155)+3))))-LEN(B155)))</f>
        <v/>
      </c>
      <c r="D155" s="21" t="str">
        <f t="array" ref="D155">IF(ISERROR(MID(A155,LEN(B155)+LEN(C155)+1,MAX(IF(ISERROR(FIND({"区","村","会","场"},A155,LEN(B155)+LEN(C155)+1)),0,(FIND({"区","村","会","场"},A155,LEN(B155)+LEN(C155)+1))))-LEN(B155)-LEN(C155))),"",MID(A155,LEN(B155)+LEN(C155)+1,MAX(IF(ISERROR(FIND({"区","村","会","场"},A155,LEN(B155)+LEN(C155)+3)),0,(FIND({"区","村","会","场"},A155,LEN(B155)+LEN(C155)+3))))-LEN(B155)-LEN(C155)))</f>
        <v/>
      </c>
      <c r="E155" s="50"/>
      <c r="F155" s="50" t="str">
        <f t="array" ref="F155">IF(G155="","","项")</f>
        <v/>
      </c>
      <c r="G155" s="50"/>
      <c r="H155" s="50"/>
      <c r="I155" s="50"/>
      <c r="J155" s="50"/>
      <c r="K155" s="50"/>
      <c r="L155" s="50">
        <f t="shared" si="60"/>
        <v>0</v>
      </c>
      <c r="M155" s="50"/>
      <c r="N155" s="85"/>
      <c r="O155" s="159"/>
      <c r="P155" s="58"/>
      <c r="Q155" s="175" t="str">
        <f t="shared" si="61"/>
        <v/>
      </c>
      <c r="R155" s="159" t="s">
        <v>32</v>
      </c>
      <c r="S155" s="58"/>
      <c r="T155" s="176" t="str">
        <f t="shared" si="62"/>
        <v>人</v>
      </c>
      <c r="U155" s="97"/>
      <c r="V155" s="111">
        <f t="shared" si="58"/>
        <v>0</v>
      </c>
      <c r="W155" s="100"/>
    </row>
    <row r="156" spans="1:23" s="2" customFormat="1" ht="25.5" hidden="1" customHeight="1">
      <c r="A156" s="154"/>
      <c r="B156" s="21" t="str">
        <f>MID(A156,1,MIN(IF(ISERROR(FIND({"县","市","区"},A156)),4^8,FIND({"县","市","区"},A156))))</f>
        <v/>
      </c>
      <c r="C156" s="21" t="str">
        <f>IF(ISERROR(MID(A156,LEN(B156)+1,MAX(IF(ISERROR(FIND({"道","乡","镇","处","场","区"},A156,LEN(B156)+1)),0,(FIND({"道","乡","镇","处","场","区"},A156,LEN(B156)+1))))-LEN(B156))),"",MID(A156,LEN(B156)+1,MIN(IF(ISERROR(FIND({"道","乡","镇","处","场","区"},A156,LEN(B156)+3)),4^8,(FIND({"道","乡","镇","处","场","区"},A156,LEN(B156)+3))))-LEN(B156)))</f>
        <v/>
      </c>
      <c r="D156" s="21" t="str">
        <f t="array" ref="D156">IF(ISERROR(MID(A156,LEN(B156)+LEN(C156)+1,MAX(IF(ISERROR(FIND({"区","村","会","场"},A156,LEN(B156)+LEN(C156)+1)),0,(FIND({"区","村","会","场"},A156,LEN(B156)+LEN(C156)+1))))-LEN(B156)-LEN(C156))),"",MID(A156,LEN(B156)+LEN(C156)+1,MAX(IF(ISERROR(FIND({"区","村","会","场"},A156,LEN(B156)+LEN(C156)+3)),0,(FIND({"区","村","会","场"},A156,LEN(B156)+LEN(C156)+3))))-LEN(B156)-LEN(C156)))</f>
        <v/>
      </c>
      <c r="E156" s="50"/>
      <c r="F156" s="50" t="str">
        <f t="array" ref="F156">IF(G156="","","项")</f>
        <v/>
      </c>
      <c r="G156" s="50"/>
      <c r="H156" s="50"/>
      <c r="I156" s="50"/>
      <c r="J156" s="50"/>
      <c r="K156" s="50"/>
      <c r="L156" s="50">
        <f t="shared" si="60"/>
        <v>0</v>
      </c>
      <c r="M156" s="50"/>
      <c r="N156" s="85"/>
      <c r="O156" s="159"/>
      <c r="P156" s="58"/>
      <c r="Q156" s="175" t="str">
        <f t="shared" si="61"/>
        <v/>
      </c>
      <c r="R156" s="159" t="s">
        <v>32</v>
      </c>
      <c r="S156" s="58"/>
      <c r="T156" s="176" t="str">
        <f t="shared" si="62"/>
        <v>人</v>
      </c>
      <c r="U156" s="97"/>
      <c r="V156" s="111">
        <f t="shared" si="58"/>
        <v>0</v>
      </c>
      <c r="W156" s="100"/>
    </row>
    <row r="157" spans="1:23" s="2" customFormat="1" ht="13.5" hidden="1" customHeight="1">
      <c r="A157" s="154"/>
      <c r="B157" s="21" t="str">
        <f>MID(A157,1,MIN(IF(ISERROR(FIND({"县","市","区"},A157)),4^8,FIND({"县","市","区"},A157))))</f>
        <v/>
      </c>
      <c r="C157" s="21" t="str">
        <f>IF(ISERROR(MID(A157,LEN(B157)+1,MAX(IF(ISERROR(FIND({"道","乡","镇","处","场","区"},A157,LEN(B157)+1)),0,(FIND({"道","乡","镇","处","场","区"},A157,LEN(B157)+1))))-LEN(B157))),"",MID(A157,LEN(B157)+1,MIN(IF(ISERROR(FIND({"道","乡","镇","处","场","区"},A157,LEN(B157)+3)),4^8,(FIND({"道","乡","镇","处","场","区"},A157,LEN(B157)+3))))-LEN(B157)))</f>
        <v/>
      </c>
      <c r="D157" s="21" t="str">
        <f t="array" ref="D157">IF(ISERROR(MID(A157,LEN(B157)+LEN(C157)+1,MAX(IF(ISERROR(FIND({"区","村","会","场"},A157,LEN(B157)+LEN(C157)+1)),0,(FIND({"区","村","会","场"},A157,LEN(B157)+LEN(C157)+1))))-LEN(B157)-LEN(C157))),"",MID(A157,LEN(B157)+LEN(C157)+1,MAX(IF(ISERROR(FIND({"区","村","会","场"},A157,LEN(B157)+LEN(C157)+3)),0,(FIND({"区","村","会","场"},A157,LEN(B157)+LEN(C157)+3))))-LEN(B157)-LEN(C157)))</f>
        <v/>
      </c>
      <c r="E157" s="50"/>
      <c r="F157" s="50" t="str">
        <f t="array" ref="F157">IF(G157="","","项")</f>
        <v/>
      </c>
      <c r="G157" s="50"/>
      <c r="H157" s="50"/>
      <c r="I157" s="50"/>
      <c r="J157" s="50"/>
      <c r="K157" s="50"/>
      <c r="L157" s="50">
        <f t="shared" si="60"/>
        <v>0</v>
      </c>
      <c r="M157" s="50"/>
      <c r="N157" s="85"/>
      <c r="O157" s="159"/>
      <c r="P157" s="58"/>
      <c r="Q157" s="175" t="str">
        <f t="shared" si="61"/>
        <v/>
      </c>
      <c r="R157" s="159" t="s">
        <v>32</v>
      </c>
      <c r="S157" s="58"/>
      <c r="T157" s="176" t="str">
        <f t="shared" si="62"/>
        <v>人</v>
      </c>
      <c r="U157" s="97"/>
      <c r="V157" s="111">
        <f t="shared" si="58"/>
        <v>0</v>
      </c>
      <c r="W157" s="100"/>
    </row>
    <row r="158" spans="1:23" s="2" customFormat="1" ht="13.5" hidden="1" customHeight="1">
      <c r="A158" s="231" t="s">
        <v>126</v>
      </c>
      <c r="B158" s="232"/>
      <c r="C158" s="232"/>
      <c r="D158" s="232"/>
      <c r="E158" s="232"/>
      <c r="F158" s="232" t="s">
        <v>25</v>
      </c>
      <c r="G158" s="232">
        <f>SUM(G166:G174)</f>
        <v>0</v>
      </c>
      <c r="H158" s="232"/>
      <c r="I158" s="232"/>
      <c r="J158" s="232"/>
      <c r="K158" s="232"/>
      <c r="L158" s="232">
        <f t="shared" ref="L158:N158" si="63">SUM(L166:L174)</f>
        <v>0</v>
      </c>
      <c r="M158" s="232">
        <f t="shared" si="63"/>
        <v>0</v>
      </c>
      <c r="N158" s="232">
        <f t="shared" si="63"/>
        <v>0</v>
      </c>
      <c r="O158" s="88" t="s">
        <v>127</v>
      </c>
      <c r="P158" s="89">
        <f t="array" ref="P158">SUM(IF(ISERROR(SEARCH("卫生室（院）",O166:O174)),0,1)*P166:P174)</f>
        <v>0</v>
      </c>
      <c r="Q158" s="145" t="s">
        <v>128</v>
      </c>
      <c r="R158" s="88"/>
      <c r="S158" s="142"/>
      <c r="T158" s="145"/>
      <c r="U158" s="146"/>
      <c r="V158" s="111">
        <f t="shared" si="58"/>
        <v>0</v>
      </c>
      <c r="W158" s="100"/>
    </row>
    <row r="159" spans="1:23" s="2" customFormat="1" ht="13.5" hidden="1" customHeight="1">
      <c r="A159" s="231"/>
      <c r="B159" s="232"/>
      <c r="C159" s="232"/>
      <c r="D159" s="232"/>
      <c r="E159" s="232"/>
      <c r="F159" s="232"/>
      <c r="G159" s="232"/>
      <c r="H159" s="232"/>
      <c r="I159" s="232"/>
      <c r="J159" s="232"/>
      <c r="K159" s="232"/>
      <c r="L159" s="232"/>
      <c r="M159" s="232"/>
      <c r="N159" s="232"/>
      <c r="O159" s="80" t="s">
        <v>129</v>
      </c>
      <c r="P159" s="81">
        <f t="array" ref="P159">SUM(IF(ISERROR(SEARCH("学校",O166:O174)),0,1)*P166:P174)</f>
        <v>0</v>
      </c>
      <c r="Q159" s="131" t="s">
        <v>128</v>
      </c>
      <c r="R159" s="80" t="s">
        <v>32</v>
      </c>
      <c r="S159" s="137">
        <f t="array" ref="S159">SUM(IF(ISERROR(SEARCH("受益移民",R166:R174)),0,1)*S166:S174)</f>
        <v>0</v>
      </c>
      <c r="T159" s="147" t="s">
        <v>33</v>
      </c>
      <c r="U159" s="146"/>
      <c r="V159" s="111">
        <f t="shared" si="58"/>
        <v>0</v>
      </c>
      <c r="W159" s="100"/>
    </row>
    <row r="160" spans="1:23" s="2" customFormat="1" ht="13.5" hidden="1" customHeight="1">
      <c r="A160" s="231"/>
      <c r="B160" s="232"/>
      <c r="C160" s="232"/>
      <c r="D160" s="232"/>
      <c r="E160" s="232"/>
      <c r="F160" s="232"/>
      <c r="G160" s="232"/>
      <c r="H160" s="232"/>
      <c r="I160" s="232"/>
      <c r="J160" s="232"/>
      <c r="K160" s="232"/>
      <c r="L160" s="232"/>
      <c r="M160" s="232"/>
      <c r="N160" s="232"/>
      <c r="O160" s="80" t="s">
        <v>130</v>
      </c>
      <c r="P160" s="81">
        <f t="array" ref="P160">SUM(IF(ISERROR(SEARCH("养老院",O166:O174)),0,1)*P166:P174)</f>
        <v>0</v>
      </c>
      <c r="Q160" s="131" t="s">
        <v>128</v>
      </c>
      <c r="R160" s="80"/>
      <c r="S160" s="137">
        <f t="array" ref="S160">SUM(IF(ISERROR(SEARCH("减少无卫生室的村",R166:R189)),0,1)*S166:S189)</f>
        <v>0</v>
      </c>
      <c r="T160" s="147"/>
      <c r="U160" s="146"/>
      <c r="V160" s="111">
        <f t="shared" si="58"/>
        <v>0</v>
      </c>
      <c r="W160" s="100"/>
    </row>
    <row r="161" spans="1:23" s="2" customFormat="1" ht="13.5" hidden="1" customHeight="1">
      <c r="A161" s="231"/>
      <c r="B161" s="232"/>
      <c r="C161" s="232"/>
      <c r="D161" s="232"/>
      <c r="E161" s="232"/>
      <c r="F161" s="232"/>
      <c r="G161" s="232"/>
      <c r="H161" s="232"/>
      <c r="I161" s="232"/>
      <c r="J161" s="232"/>
      <c r="K161" s="232"/>
      <c r="L161" s="232"/>
      <c r="M161" s="232"/>
      <c r="N161" s="232"/>
      <c r="O161" s="80" t="s">
        <v>131</v>
      </c>
      <c r="P161" s="81">
        <f t="array" ref="P161">SUM(IF(ISERROR(SEARCH("文体设施",O166:O174)),0,1)*P166:P174)</f>
        <v>0</v>
      </c>
      <c r="Q161" s="131" t="s">
        <v>53</v>
      </c>
      <c r="R161" s="80"/>
      <c r="S161" s="137"/>
      <c r="T161" s="147"/>
      <c r="U161" s="146"/>
      <c r="V161" s="111">
        <f t="shared" si="58"/>
        <v>0</v>
      </c>
      <c r="W161" s="100"/>
    </row>
    <row r="162" spans="1:23" s="2" customFormat="1" ht="13.5" hidden="1" customHeight="1">
      <c r="A162" s="231"/>
      <c r="B162" s="232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80" t="s">
        <v>132</v>
      </c>
      <c r="P162" s="81">
        <f t="array" ref="P162">SUM(IF(ISERROR(SEARCH("农家书屋",O166:O174)),0,1)*P166:P174)</f>
        <v>0</v>
      </c>
      <c r="Q162" s="131" t="s">
        <v>53</v>
      </c>
      <c r="R162" s="80"/>
      <c r="S162" s="137"/>
      <c r="T162" s="147"/>
      <c r="U162" s="146"/>
      <c r="V162" s="111">
        <f t="shared" si="58"/>
        <v>0</v>
      </c>
      <c r="W162" s="100"/>
    </row>
    <row r="163" spans="1:23" s="2" customFormat="1" ht="13.5" hidden="1" customHeight="1">
      <c r="A163" s="231"/>
      <c r="B163" s="232"/>
      <c r="C163" s="232"/>
      <c r="D163" s="232"/>
      <c r="E163" s="232"/>
      <c r="F163" s="232"/>
      <c r="G163" s="232"/>
      <c r="H163" s="232"/>
      <c r="I163" s="232"/>
      <c r="J163" s="232"/>
      <c r="K163" s="232"/>
      <c r="L163" s="232"/>
      <c r="M163" s="232"/>
      <c r="N163" s="232"/>
      <c r="O163" s="80" t="s">
        <v>133</v>
      </c>
      <c r="P163" s="81">
        <f t="array" ref="P163">SUM(IF(ISERROR(SEARCH("村级服务中心",O166:O174)),0,1)*P166:P174)</f>
        <v>0</v>
      </c>
      <c r="Q163" s="131" t="s">
        <v>128</v>
      </c>
      <c r="R163" s="80"/>
      <c r="S163" s="137"/>
      <c r="T163" s="147"/>
      <c r="U163" s="146"/>
      <c r="V163" s="111">
        <f t="shared" si="58"/>
        <v>0</v>
      </c>
      <c r="W163" s="100"/>
    </row>
    <row r="164" spans="1:23" s="2" customFormat="1" ht="13.5" hidden="1" customHeight="1">
      <c r="A164" s="231"/>
      <c r="B164" s="232"/>
      <c r="C164" s="232"/>
      <c r="D164" s="232"/>
      <c r="E164" s="232"/>
      <c r="F164" s="232"/>
      <c r="G164" s="232"/>
      <c r="H164" s="232"/>
      <c r="I164" s="232"/>
      <c r="J164" s="232"/>
      <c r="K164" s="232"/>
      <c r="L164" s="232"/>
      <c r="M164" s="232"/>
      <c r="N164" s="232"/>
      <c r="O164" s="80" t="s">
        <v>134</v>
      </c>
      <c r="P164" s="81">
        <f t="array" ref="P164">SUM(IF(ISERROR(SEARCH("公厕",O166:O174)),0,1)*P166:P174)</f>
        <v>0</v>
      </c>
      <c r="Q164" s="131" t="s">
        <v>128</v>
      </c>
      <c r="R164" s="80"/>
      <c r="S164" s="137"/>
      <c r="T164" s="147"/>
      <c r="U164" s="146"/>
      <c r="V164" s="111">
        <f t="shared" si="58"/>
        <v>0</v>
      </c>
      <c r="W164" s="100"/>
    </row>
    <row r="165" spans="1:23" s="2" customFormat="1" ht="25.5" hidden="1" customHeight="1">
      <c r="A165" s="231"/>
      <c r="B165" s="232"/>
      <c r="C165" s="232"/>
      <c r="D165" s="232"/>
      <c r="E165" s="232"/>
      <c r="F165" s="232"/>
      <c r="G165" s="232"/>
      <c r="H165" s="232"/>
      <c r="I165" s="232"/>
      <c r="J165" s="232"/>
      <c r="K165" s="232"/>
      <c r="L165" s="232"/>
      <c r="M165" s="232"/>
      <c r="N165" s="232"/>
      <c r="O165" s="90" t="s">
        <v>58</v>
      </c>
      <c r="P165" s="91">
        <f t="array" ref="P165">SUM(IF(ISERROR(SEARCH("其他",O166:O174)),0,1)*P166:P174)</f>
        <v>0</v>
      </c>
      <c r="Q165" s="179" t="s">
        <v>53</v>
      </c>
      <c r="R165" s="80"/>
      <c r="S165" s="139"/>
      <c r="T165" s="147"/>
      <c r="U165" s="146"/>
      <c r="V165" s="111">
        <f t="shared" si="58"/>
        <v>0</v>
      </c>
      <c r="W165" s="100"/>
    </row>
    <row r="166" spans="1:23" s="2" customFormat="1" ht="25.5" hidden="1" customHeight="1">
      <c r="A166" s="177"/>
      <c r="B166" s="178" t="str">
        <f>MID(A166,1,MIN(IF(ISERROR(FIND({"县","市","区"},A166)),4^8,FIND({"县","市","区"},A166))))</f>
        <v/>
      </c>
      <c r="C166" s="178" t="str">
        <f>IF(ISERROR(MID(A166,LEN(B166)+1,MAX(IF(ISERROR(FIND({"道","乡","镇","处","场","区"},A166,LEN(B166)+1)),0,(FIND({"道","乡","镇","处","场","区"},A166,LEN(B166)+1))))-LEN(B166))),"",MID(A166,LEN(B166)+1,MIN(IF(ISERROR(FIND({"道","乡","镇","处","场","区"},A166,LEN(B166)+3)),4^8,(FIND({"道","乡","镇","处","场","区"},A166,LEN(B166)+3))))-LEN(B166)))</f>
        <v/>
      </c>
      <c r="D166" s="178" t="str">
        <f t="array" ref="D166">IF(ISERROR(MID(A166,LEN(B166)+LEN(C166)+1,MAX(IF(ISERROR(FIND({"区","村","会","场"},A166,LEN(B166)+LEN(C166)+1)),0,(FIND({"区","村","会","场"},A166,LEN(B166)+LEN(C166)+1))))-LEN(B166)-LEN(C166))),"",MID(A166,LEN(B166)+LEN(C166)+1,MAX(IF(ISERROR(FIND({"区","村","会","场"},A166,LEN(B166)+LEN(C166)+3)),0,(FIND({"区","村","会","场"},A166,LEN(B166)+LEN(C166)+3))))-LEN(B166)-LEN(C166)))</f>
        <v/>
      </c>
      <c r="E166" s="49"/>
      <c r="F166" s="49" t="str">
        <f t="array" ref="F166">IF(G166="","","项")</f>
        <v/>
      </c>
      <c r="G166" s="49"/>
      <c r="H166" s="49"/>
      <c r="I166" s="49"/>
      <c r="J166" s="49"/>
      <c r="K166" s="49"/>
      <c r="L166" s="49">
        <f t="shared" ref="L166:L174" si="64">SUM(M166:N166)</f>
        <v>0</v>
      </c>
      <c r="M166" s="49"/>
      <c r="N166" s="84"/>
      <c r="O166" s="168"/>
      <c r="P166" s="169"/>
      <c r="Q166" s="183" t="str">
        <f t="shared" ref="Q166:Q174" si="65">IF(O166="新型农村合作医疗","人",IF(O166="医疗设备购置","件",IF(O166="修建村卫生室","平方米",IF(O166="卫生室（院）","平方米",IF(O166="","","宗")))))</f>
        <v/>
      </c>
      <c r="R166" s="168" t="s">
        <v>32</v>
      </c>
      <c r="S166" s="169"/>
      <c r="T166" s="180" t="str">
        <f t="shared" ref="T166:T174" si="66">IF(R166="受益移民","人",IF(R166="","","个"))</f>
        <v>人</v>
      </c>
      <c r="U166" s="97"/>
      <c r="V166" s="111">
        <f t="shared" si="58"/>
        <v>0</v>
      </c>
      <c r="W166" s="100"/>
    </row>
    <row r="167" spans="1:23" s="2" customFormat="1" ht="25.5" hidden="1" customHeight="1">
      <c r="A167" s="177"/>
      <c r="B167" s="178" t="str">
        <f>MID(A167,1,MIN(IF(ISERROR(FIND({"县","市","区"},A167)),4^8,FIND({"县","市","区"},A167))))</f>
        <v/>
      </c>
      <c r="C167" s="178" t="str">
        <f>IF(ISERROR(MID(A167,LEN(B167)+1,MAX(IF(ISERROR(FIND({"道","乡","镇","处","场","区"},A167,LEN(B167)+1)),0,(FIND({"道","乡","镇","处","场","区"},A167,LEN(B167)+1))))-LEN(B167))),"",MID(A167,LEN(B167)+1,MIN(IF(ISERROR(FIND({"道","乡","镇","处","场","区"},A167,LEN(B167)+3)),4^8,(FIND({"道","乡","镇","处","场","区"},A167,LEN(B167)+3))))-LEN(B167)))</f>
        <v/>
      </c>
      <c r="D167" s="178" t="str">
        <f t="array" ref="D167">IF(ISERROR(MID(A167,LEN(B167)+LEN(C167)+1,MAX(IF(ISERROR(FIND({"区","村","会","场"},A167,LEN(B167)+LEN(C167)+1)),0,(FIND({"区","村","会","场"},A167,LEN(B167)+LEN(C167)+1))))-LEN(B167)-LEN(C167))),"",MID(A167,LEN(B167)+LEN(C167)+1,MAX(IF(ISERROR(FIND({"区","村","会","场"},A167,LEN(B167)+LEN(C167)+3)),0,(FIND({"区","村","会","场"},A167,LEN(B167)+LEN(C167)+3))))-LEN(B167)-LEN(C167)))</f>
        <v/>
      </c>
      <c r="E167" s="49"/>
      <c r="F167" s="49" t="str">
        <f t="array" ref="F167">IF(G167="","","项")</f>
        <v/>
      </c>
      <c r="G167" s="49"/>
      <c r="H167" s="49"/>
      <c r="I167" s="49"/>
      <c r="J167" s="49"/>
      <c r="K167" s="49"/>
      <c r="L167" s="49">
        <f t="shared" si="64"/>
        <v>0</v>
      </c>
      <c r="M167" s="49"/>
      <c r="N167" s="84"/>
      <c r="O167" s="168"/>
      <c r="P167" s="169"/>
      <c r="Q167" s="183" t="str">
        <f t="shared" si="65"/>
        <v/>
      </c>
      <c r="R167" s="168" t="s">
        <v>32</v>
      </c>
      <c r="S167" s="169"/>
      <c r="T167" s="180" t="str">
        <f t="shared" si="66"/>
        <v>人</v>
      </c>
      <c r="U167" s="97"/>
      <c r="V167" s="111">
        <f t="shared" si="58"/>
        <v>0</v>
      </c>
      <c r="W167" s="100"/>
    </row>
    <row r="168" spans="1:23" s="2" customFormat="1" ht="25.5" hidden="1" customHeight="1">
      <c r="A168" s="177"/>
      <c r="B168" s="178" t="str">
        <f>MID(A168,1,MIN(IF(ISERROR(FIND({"县","市","区"},A168)),4^8,FIND({"县","市","区"},A168))))</f>
        <v/>
      </c>
      <c r="C168" s="178" t="str">
        <f>IF(ISERROR(MID(A168,LEN(B168)+1,MAX(IF(ISERROR(FIND({"道","乡","镇","处","场","区"},A168,LEN(B168)+1)),0,(FIND({"道","乡","镇","处","场","区"},A168,LEN(B168)+1))))-LEN(B168))),"",MID(A168,LEN(B168)+1,MIN(IF(ISERROR(FIND({"道","乡","镇","处","场","区"},A168,LEN(B168)+3)),4^8,(FIND({"道","乡","镇","处","场","区"},A168,LEN(B168)+3))))-LEN(B168)))</f>
        <v/>
      </c>
      <c r="D168" s="178" t="str">
        <f t="array" ref="D168">IF(ISERROR(MID(A168,LEN(B168)+LEN(C168)+1,MAX(IF(ISERROR(FIND({"区","村","会","场"},A168,LEN(B168)+LEN(C168)+1)),0,(FIND({"区","村","会","场"},A168,LEN(B168)+LEN(C168)+1))))-LEN(B168)-LEN(C168))),"",MID(A168,LEN(B168)+LEN(C168)+1,MAX(IF(ISERROR(FIND({"区","村","会","场"},A168,LEN(B168)+LEN(C168)+3)),0,(FIND({"区","村","会","场"},A168,LEN(B168)+LEN(C168)+3))))-LEN(B168)-LEN(C168)))</f>
        <v/>
      </c>
      <c r="E168" s="49"/>
      <c r="F168" s="49" t="str">
        <f t="array" ref="F168">IF(G168="","","项")</f>
        <v/>
      </c>
      <c r="G168" s="49"/>
      <c r="H168" s="49"/>
      <c r="I168" s="49"/>
      <c r="J168" s="49"/>
      <c r="K168" s="49"/>
      <c r="L168" s="49">
        <f t="shared" si="64"/>
        <v>0</v>
      </c>
      <c r="M168" s="49"/>
      <c r="N168" s="84"/>
      <c r="O168" s="168"/>
      <c r="P168" s="169"/>
      <c r="Q168" s="183" t="str">
        <f t="shared" si="65"/>
        <v/>
      </c>
      <c r="R168" s="168" t="s">
        <v>32</v>
      </c>
      <c r="S168" s="169"/>
      <c r="T168" s="180" t="str">
        <f t="shared" si="66"/>
        <v>人</v>
      </c>
      <c r="U168" s="97"/>
      <c r="V168" s="111">
        <f t="shared" si="58"/>
        <v>0</v>
      </c>
      <c r="W168" s="100"/>
    </row>
    <row r="169" spans="1:23" s="2" customFormat="1" ht="25.5" hidden="1" customHeight="1">
      <c r="A169" s="177"/>
      <c r="B169" s="178" t="str">
        <f>MID(A169,1,MIN(IF(ISERROR(FIND({"县","市","区"},A169)),4^8,FIND({"县","市","区"},A169))))</f>
        <v/>
      </c>
      <c r="C169" s="178" t="str">
        <f>IF(ISERROR(MID(A169,LEN(B169)+1,MAX(IF(ISERROR(FIND({"道","乡","镇","处","场","区"},A169,LEN(B169)+1)),0,(FIND({"道","乡","镇","处","场","区"},A169,LEN(B169)+1))))-LEN(B169))),"",MID(A169,LEN(B169)+1,MIN(IF(ISERROR(FIND({"道","乡","镇","处","场","区"},A169,LEN(B169)+3)),4^8,(FIND({"道","乡","镇","处","场","区"},A169,LEN(B169)+3))))-LEN(B169)))</f>
        <v/>
      </c>
      <c r="D169" s="178" t="str">
        <f t="array" ref="D169">IF(ISERROR(MID(A169,LEN(B169)+LEN(C169)+1,MAX(IF(ISERROR(FIND({"区","村","会","场"},A169,LEN(B169)+LEN(C169)+1)),0,(FIND({"区","村","会","场"},A169,LEN(B169)+LEN(C169)+1))))-LEN(B169)-LEN(C169))),"",MID(A169,LEN(B169)+LEN(C169)+1,MAX(IF(ISERROR(FIND({"区","村","会","场"},A169,LEN(B169)+LEN(C169)+3)),0,(FIND({"区","村","会","场"},A169,LEN(B169)+LEN(C169)+3))))-LEN(B169)-LEN(C169)))</f>
        <v/>
      </c>
      <c r="E169" s="49"/>
      <c r="F169" s="49" t="str">
        <f t="array" ref="F169">IF(G169="","","项")</f>
        <v/>
      </c>
      <c r="G169" s="49"/>
      <c r="H169" s="49"/>
      <c r="I169" s="49"/>
      <c r="J169" s="49"/>
      <c r="K169" s="49"/>
      <c r="L169" s="49">
        <f t="shared" si="64"/>
        <v>0</v>
      </c>
      <c r="M169" s="49"/>
      <c r="N169" s="84"/>
      <c r="O169" s="168"/>
      <c r="P169" s="169"/>
      <c r="Q169" s="183" t="str">
        <f t="shared" si="65"/>
        <v/>
      </c>
      <c r="R169" s="168" t="s">
        <v>32</v>
      </c>
      <c r="S169" s="169"/>
      <c r="T169" s="180" t="str">
        <f t="shared" si="66"/>
        <v>人</v>
      </c>
      <c r="U169" s="97"/>
      <c r="V169" s="111">
        <f t="shared" si="58"/>
        <v>0</v>
      </c>
      <c r="W169" s="100"/>
    </row>
    <row r="170" spans="1:23" s="2" customFormat="1" ht="25.5" hidden="1" customHeight="1">
      <c r="A170" s="177"/>
      <c r="B170" s="178" t="str">
        <f>MID(A170,1,MIN(IF(ISERROR(FIND({"县","市","区"},A170)),4^8,FIND({"县","市","区"},A170))))</f>
        <v/>
      </c>
      <c r="C170" s="178" t="str">
        <f>IF(ISERROR(MID(A170,LEN(B170)+1,MAX(IF(ISERROR(FIND({"道","乡","镇","处","场","区"},A170,LEN(B170)+1)),0,(FIND({"道","乡","镇","处","场","区"},A170,LEN(B170)+1))))-LEN(B170))),"",MID(A170,LEN(B170)+1,MIN(IF(ISERROR(FIND({"道","乡","镇","处","场","区"},A170,LEN(B170)+3)),4^8,(FIND({"道","乡","镇","处","场","区"},A170,LEN(B170)+3))))-LEN(B170)))</f>
        <v/>
      </c>
      <c r="D170" s="178" t="str">
        <f t="array" ref="D170">IF(ISERROR(MID(A170,LEN(B170)+LEN(C170)+1,MAX(IF(ISERROR(FIND({"区","村","会","场"},A170,LEN(B170)+LEN(C170)+1)),0,(FIND({"区","村","会","场"},A170,LEN(B170)+LEN(C170)+1))))-LEN(B170)-LEN(C170))),"",MID(A170,LEN(B170)+LEN(C170)+1,MAX(IF(ISERROR(FIND({"区","村","会","场"},A170,LEN(B170)+LEN(C170)+3)),0,(FIND({"区","村","会","场"},A170,LEN(B170)+LEN(C170)+3))))-LEN(B170)-LEN(C170)))</f>
        <v/>
      </c>
      <c r="E170" s="49"/>
      <c r="F170" s="49" t="str">
        <f t="array" ref="F170">IF(G170="","","项")</f>
        <v/>
      </c>
      <c r="G170" s="49"/>
      <c r="H170" s="49"/>
      <c r="I170" s="49"/>
      <c r="J170" s="49"/>
      <c r="K170" s="49"/>
      <c r="L170" s="49">
        <f t="shared" si="64"/>
        <v>0</v>
      </c>
      <c r="M170" s="49"/>
      <c r="N170" s="84"/>
      <c r="O170" s="168"/>
      <c r="P170" s="169"/>
      <c r="Q170" s="183" t="str">
        <f t="shared" si="65"/>
        <v/>
      </c>
      <c r="R170" s="168" t="s">
        <v>32</v>
      </c>
      <c r="S170" s="169"/>
      <c r="T170" s="180" t="str">
        <f t="shared" si="66"/>
        <v>人</v>
      </c>
      <c r="U170" s="97"/>
      <c r="V170" s="111">
        <f t="shared" si="58"/>
        <v>0</v>
      </c>
      <c r="W170" s="100"/>
    </row>
    <row r="171" spans="1:23" s="2" customFormat="1" ht="25.5" hidden="1" customHeight="1">
      <c r="A171" s="177"/>
      <c r="B171" s="178" t="str">
        <f>MID(A171,1,MIN(IF(ISERROR(FIND({"县","市","区"},A171)),4^8,FIND({"县","市","区"},A171))))</f>
        <v/>
      </c>
      <c r="C171" s="178" t="str">
        <f>IF(ISERROR(MID(A171,LEN(B171)+1,MAX(IF(ISERROR(FIND({"道","乡","镇","处","场","区"},A171,LEN(B171)+1)),0,(FIND({"道","乡","镇","处","场","区"},A171,LEN(B171)+1))))-LEN(B171))),"",MID(A171,LEN(B171)+1,MIN(IF(ISERROR(FIND({"道","乡","镇","处","场","区"},A171,LEN(B171)+3)),4^8,(FIND({"道","乡","镇","处","场","区"},A171,LEN(B171)+3))))-LEN(B171)))</f>
        <v/>
      </c>
      <c r="D171" s="178" t="str">
        <f t="array" ref="D171">IF(ISERROR(MID(A171,LEN(B171)+LEN(C171)+1,MAX(IF(ISERROR(FIND({"区","村","会","场"},A171,LEN(B171)+LEN(C171)+1)),0,(FIND({"区","村","会","场"},A171,LEN(B171)+LEN(C171)+1))))-LEN(B171)-LEN(C171))),"",MID(A171,LEN(B171)+LEN(C171)+1,MAX(IF(ISERROR(FIND({"区","村","会","场"},A171,LEN(B171)+LEN(C171)+3)),0,(FIND({"区","村","会","场"},A171,LEN(B171)+LEN(C171)+3))))-LEN(B171)-LEN(C171)))</f>
        <v/>
      </c>
      <c r="E171" s="49"/>
      <c r="F171" s="49" t="str">
        <f t="array" ref="F171">IF(G171="","","项")</f>
        <v/>
      </c>
      <c r="G171" s="49"/>
      <c r="H171" s="49"/>
      <c r="I171" s="49"/>
      <c r="J171" s="49"/>
      <c r="K171" s="49"/>
      <c r="L171" s="49">
        <f t="shared" si="64"/>
        <v>0</v>
      </c>
      <c r="M171" s="49"/>
      <c r="N171" s="84"/>
      <c r="O171" s="168"/>
      <c r="P171" s="169"/>
      <c r="Q171" s="183" t="str">
        <f t="shared" si="65"/>
        <v/>
      </c>
      <c r="R171" s="168" t="s">
        <v>32</v>
      </c>
      <c r="S171" s="169"/>
      <c r="T171" s="180" t="str">
        <f t="shared" si="66"/>
        <v>人</v>
      </c>
      <c r="U171" s="97"/>
      <c r="V171" s="111">
        <f t="shared" si="58"/>
        <v>0</v>
      </c>
      <c r="W171" s="100"/>
    </row>
    <row r="172" spans="1:23" s="2" customFormat="1" ht="25.5" hidden="1" customHeight="1">
      <c r="A172" s="177"/>
      <c r="B172" s="178" t="str">
        <f>MID(A172,1,MIN(IF(ISERROR(FIND({"县","市","区"},A172)),4^8,FIND({"县","市","区"},A172))))</f>
        <v/>
      </c>
      <c r="C172" s="178" t="str">
        <f>IF(ISERROR(MID(A172,LEN(B172)+1,MAX(IF(ISERROR(FIND({"道","乡","镇","处","场","区"},A172,LEN(B172)+1)),0,(FIND({"道","乡","镇","处","场","区"},A172,LEN(B172)+1))))-LEN(B172))),"",MID(A172,LEN(B172)+1,MIN(IF(ISERROR(FIND({"道","乡","镇","处","场","区"},A172,LEN(B172)+3)),4^8,(FIND({"道","乡","镇","处","场","区"},A172,LEN(B172)+3))))-LEN(B172)))</f>
        <v/>
      </c>
      <c r="D172" s="178" t="str">
        <f t="array" ref="D172">IF(ISERROR(MID(A172,LEN(B172)+LEN(C172)+1,MAX(IF(ISERROR(FIND({"区","村","会","场"},A172,LEN(B172)+LEN(C172)+1)),0,(FIND({"区","村","会","场"},A172,LEN(B172)+LEN(C172)+1))))-LEN(B172)-LEN(C172))),"",MID(A172,LEN(B172)+LEN(C172)+1,MAX(IF(ISERROR(FIND({"区","村","会","场"},A172,LEN(B172)+LEN(C172)+3)),0,(FIND({"区","村","会","场"},A172,LEN(B172)+LEN(C172)+3))))-LEN(B172)-LEN(C172)))</f>
        <v/>
      </c>
      <c r="E172" s="49"/>
      <c r="F172" s="49" t="str">
        <f t="array" ref="F172">IF(G172="","","项")</f>
        <v/>
      </c>
      <c r="G172" s="49"/>
      <c r="H172" s="49"/>
      <c r="I172" s="49"/>
      <c r="J172" s="49"/>
      <c r="K172" s="49"/>
      <c r="L172" s="49">
        <f t="shared" si="64"/>
        <v>0</v>
      </c>
      <c r="M172" s="49"/>
      <c r="N172" s="84"/>
      <c r="O172" s="168"/>
      <c r="P172" s="169"/>
      <c r="Q172" s="183" t="str">
        <f t="shared" si="65"/>
        <v/>
      </c>
      <c r="R172" s="168" t="s">
        <v>32</v>
      </c>
      <c r="S172" s="169"/>
      <c r="T172" s="180" t="str">
        <f t="shared" si="66"/>
        <v>人</v>
      </c>
      <c r="U172" s="97"/>
      <c r="V172" s="111">
        <f t="shared" si="58"/>
        <v>0</v>
      </c>
      <c r="W172" s="100"/>
    </row>
    <row r="173" spans="1:23" s="2" customFormat="1" ht="25.5" hidden="1" customHeight="1">
      <c r="A173" s="177"/>
      <c r="B173" s="178" t="str">
        <f>MID(A173,1,MIN(IF(ISERROR(FIND({"县","市","区"},A173)),4^8,FIND({"县","市","区"},A173))))</f>
        <v/>
      </c>
      <c r="C173" s="178" t="str">
        <f>IF(ISERROR(MID(A173,LEN(B173)+1,MAX(IF(ISERROR(FIND({"道","乡","镇","处","场","区"},A173,LEN(B173)+1)),0,(FIND({"道","乡","镇","处","场","区"},A173,LEN(B173)+1))))-LEN(B173))),"",MID(A173,LEN(B173)+1,MIN(IF(ISERROR(FIND({"道","乡","镇","处","场","区"},A173,LEN(B173)+3)),4^8,(FIND({"道","乡","镇","处","场","区"},A173,LEN(B173)+3))))-LEN(B173)))</f>
        <v/>
      </c>
      <c r="D173" s="178" t="str">
        <f t="array" ref="D173">IF(ISERROR(MID(A173,LEN(B173)+LEN(C173)+1,MAX(IF(ISERROR(FIND({"区","村","会","场"},A173,LEN(B173)+LEN(C173)+1)),0,(FIND({"区","村","会","场"},A173,LEN(B173)+LEN(C173)+1))))-LEN(B173)-LEN(C173))),"",MID(A173,LEN(B173)+LEN(C173)+1,MAX(IF(ISERROR(FIND({"区","村","会","场"},A173,LEN(B173)+LEN(C173)+3)),0,(FIND({"区","村","会","场"},A173,LEN(B173)+LEN(C173)+3))))-LEN(B173)-LEN(C173)))</f>
        <v/>
      </c>
      <c r="E173" s="49"/>
      <c r="F173" s="49" t="str">
        <f t="array" ref="F173">IF(G173="","","项")</f>
        <v/>
      </c>
      <c r="G173" s="49"/>
      <c r="H173" s="49"/>
      <c r="I173" s="49"/>
      <c r="J173" s="49"/>
      <c r="K173" s="49"/>
      <c r="L173" s="49">
        <f t="shared" si="64"/>
        <v>0</v>
      </c>
      <c r="M173" s="49"/>
      <c r="N173" s="84"/>
      <c r="O173" s="168"/>
      <c r="P173" s="169"/>
      <c r="Q173" s="183" t="str">
        <f t="shared" si="65"/>
        <v/>
      </c>
      <c r="R173" s="168" t="s">
        <v>32</v>
      </c>
      <c r="S173" s="169"/>
      <c r="T173" s="180" t="str">
        <f t="shared" si="66"/>
        <v>人</v>
      </c>
      <c r="U173" s="97"/>
      <c r="V173" s="111">
        <f t="shared" si="58"/>
        <v>0</v>
      </c>
      <c r="W173" s="100"/>
    </row>
    <row r="174" spans="1:23" s="2" customFormat="1" ht="13.5" hidden="1" customHeight="1">
      <c r="A174" s="177"/>
      <c r="B174" s="178" t="str">
        <f>MID(A174,1,MIN(IF(ISERROR(FIND({"县","市","区"},A174)),4^8,FIND({"县","市","区"},A174))))</f>
        <v/>
      </c>
      <c r="C174" s="178" t="str">
        <f>IF(ISERROR(MID(A174,LEN(B174)+1,MAX(IF(ISERROR(FIND({"道","乡","镇","处","场","区"},A174,LEN(B174)+1)),0,(FIND({"道","乡","镇","处","场","区"},A174,LEN(B174)+1))))-LEN(B174))),"",MID(A174,LEN(B174)+1,MIN(IF(ISERROR(FIND({"道","乡","镇","处","场","区"},A174,LEN(B174)+3)),4^8,(FIND({"道","乡","镇","处","场","区"},A174,LEN(B174)+3))))-LEN(B174)))</f>
        <v/>
      </c>
      <c r="D174" s="178" t="str">
        <f t="array" ref="D174">IF(ISERROR(MID(A174,LEN(B174)+LEN(C174)+1,MAX(IF(ISERROR(FIND({"区","村","会","场"},A174,LEN(B174)+LEN(C174)+1)),0,(FIND({"区","村","会","场"},A174,LEN(B174)+LEN(C174)+1))))-LEN(B174)-LEN(C174))),"",MID(A174,LEN(B174)+LEN(C174)+1,MAX(IF(ISERROR(FIND({"区","村","会","场"},A174,LEN(B174)+LEN(C174)+3)),0,(FIND({"区","村","会","场"},A174,LEN(B174)+LEN(C174)+3))))-LEN(B174)-LEN(C174)))</f>
        <v/>
      </c>
      <c r="E174" s="49"/>
      <c r="F174" s="49" t="str">
        <f t="array" ref="F174">IF(G174="","","项")</f>
        <v/>
      </c>
      <c r="G174" s="49"/>
      <c r="H174" s="49"/>
      <c r="I174" s="49"/>
      <c r="J174" s="49"/>
      <c r="K174" s="49"/>
      <c r="L174" s="49">
        <f t="shared" si="64"/>
        <v>0</v>
      </c>
      <c r="M174" s="49"/>
      <c r="N174" s="84"/>
      <c r="O174" s="168"/>
      <c r="P174" s="169"/>
      <c r="Q174" s="183" t="str">
        <f t="shared" si="65"/>
        <v/>
      </c>
      <c r="R174" s="168" t="s">
        <v>32</v>
      </c>
      <c r="S174" s="169"/>
      <c r="T174" s="180" t="str">
        <f t="shared" si="66"/>
        <v>人</v>
      </c>
      <c r="U174" s="97"/>
      <c r="V174" s="111">
        <f t="shared" si="58"/>
        <v>0</v>
      </c>
      <c r="W174" s="100"/>
    </row>
    <row r="175" spans="1:23" s="2" customFormat="1" ht="13.5" customHeight="1">
      <c r="A175" s="231" t="s">
        <v>135</v>
      </c>
      <c r="B175" s="233"/>
      <c r="C175" s="232"/>
      <c r="D175" s="232"/>
      <c r="E175" s="232"/>
      <c r="F175" s="232" t="s">
        <v>25</v>
      </c>
      <c r="G175" s="232">
        <f>SUM(G183:G189)</f>
        <v>1</v>
      </c>
      <c r="H175" s="232"/>
      <c r="I175" s="232"/>
      <c r="J175" s="232"/>
      <c r="K175" s="232"/>
      <c r="L175" s="232">
        <f t="shared" ref="L175:N175" si="67">SUM(L183:L189)</f>
        <v>100</v>
      </c>
      <c r="M175" s="232">
        <f t="shared" si="67"/>
        <v>100</v>
      </c>
      <c r="N175" s="232">
        <f t="shared" si="67"/>
        <v>0</v>
      </c>
      <c r="O175" s="88" t="s">
        <v>136</v>
      </c>
      <c r="P175" s="89">
        <f t="array" ref="P175">SUM(IF(ISERROR(SEARCH("污水处理",O183:O189)),0,1)*P183:P189)</f>
        <v>0</v>
      </c>
      <c r="Q175" s="182" t="s">
        <v>124</v>
      </c>
      <c r="R175" s="88"/>
      <c r="S175" s="142"/>
      <c r="T175" s="145"/>
      <c r="U175" s="146"/>
      <c r="V175" s="111">
        <f t="shared" si="58"/>
        <v>101</v>
      </c>
      <c r="W175" s="100"/>
    </row>
    <row r="176" spans="1:23" s="2" customFormat="1" ht="13.5" customHeight="1">
      <c r="A176" s="231"/>
      <c r="B176" s="233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  <c r="O176" s="80" t="s">
        <v>137</v>
      </c>
      <c r="P176" s="81">
        <f t="array" ref="P176">SUM(IF(ISERROR(SEARCH("改水改厕",O183:O189)),0,1)*P183:P189)</f>
        <v>0</v>
      </c>
      <c r="Q176" s="131" t="s">
        <v>138</v>
      </c>
      <c r="R176" s="80" t="s">
        <v>32</v>
      </c>
      <c r="S176" s="137">
        <f t="array" ref="S176">SUM(IF(ISERROR(SEARCH("受益移民",R183:R189)),0,1)*S183:S189)</f>
        <v>356</v>
      </c>
      <c r="T176" s="147" t="s">
        <v>33</v>
      </c>
      <c r="U176" s="146"/>
      <c r="V176" s="111">
        <f t="shared" si="58"/>
        <v>356</v>
      </c>
      <c r="W176" s="100"/>
    </row>
    <row r="177" spans="1:23" s="2" customFormat="1" ht="13.5" hidden="1" customHeight="1">
      <c r="A177" s="231"/>
      <c r="B177" s="232"/>
      <c r="C177" s="232"/>
      <c r="D177" s="232"/>
      <c r="E177" s="232"/>
      <c r="F177" s="232"/>
      <c r="G177" s="232"/>
      <c r="H177" s="232"/>
      <c r="I177" s="232"/>
      <c r="J177" s="232"/>
      <c r="K177" s="232"/>
      <c r="L177" s="232"/>
      <c r="M177" s="232"/>
      <c r="N177" s="232"/>
      <c r="O177" s="80" t="s">
        <v>139</v>
      </c>
      <c r="P177" s="81">
        <f t="array" ref="P177">SUM(IF(ISERROR(SEARCH("绿化工程",O183:O189)),0,1)*P183:P189)</f>
        <v>0</v>
      </c>
      <c r="Q177" s="131" t="s">
        <v>53</v>
      </c>
      <c r="R177" s="80"/>
      <c r="S177" s="137"/>
      <c r="T177" s="147"/>
      <c r="U177" s="146"/>
      <c r="V177" s="111">
        <f t="shared" si="58"/>
        <v>0</v>
      </c>
      <c r="W177" s="100"/>
    </row>
    <row r="178" spans="1:23" s="2" customFormat="1" ht="13.5" hidden="1" customHeight="1">
      <c r="A178" s="231"/>
      <c r="B178" s="232"/>
      <c r="C178" s="232"/>
      <c r="D178" s="232"/>
      <c r="E178" s="232"/>
      <c r="F178" s="232"/>
      <c r="G178" s="232"/>
      <c r="H178" s="232"/>
      <c r="I178" s="232"/>
      <c r="J178" s="232"/>
      <c r="K178" s="232"/>
      <c r="L178" s="232"/>
      <c r="M178" s="232"/>
      <c r="N178" s="232"/>
      <c r="O178" s="80" t="s">
        <v>140</v>
      </c>
      <c r="P178" s="81">
        <f t="array" ref="P178">SUM(IF(ISERROR(SEARCH("亮化工程",O183:O189)),0,1)*P183:P189)</f>
        <v>0</v>
      </c>
      <c r="Q178" s="131" t="s">
        <v>53</v>
      </c>
      <c r="R178" s="80"/>
      <c r="S178" s="137"/>
      <c r="T178" s="147"/>
      <c r="U178" s="146"/>
      <c r="V178" s="111">
        <f t="shared" si="58"/>
        <v>0</v>
      </c>
      <c r="W178" s="100"/>
    </row>
    <row r="179" spans="1:23" s="2" customFormat="1" ht="13.5" hidden="1" customHeight="1">
      <c r="A179" s="231"/>
      <c r="B179" s="232"/>
      <c r="C179" s="232"/>
      <c r="D179" s="232"/>
      <c r="E179" s="232"/>
      <c r="F179" s="232"/>
      <c r="G179" s="232"/>
      <c r="H179" s="232"/>
      <c r="I179" s="232"/>
      <c r="J179" s="232"/>
      <c r="K179" s="232"/>
      <c r="L179" s="232"/>
      <c r="M179" s="232"/>
      <c r="N179" s="232"/>
      <c r="O179" s="80" t="s">
        <v>141</v>
      </c>
      <c r="P179" s="81">
        <f t="array" ref="P179">SUM(IF(ISERROR(SEARCH("垃圾处理",O183:O189)),0,1)*P183:P189)</f>
        <v>0</v>
      </c>
      <c r="Q179" s="131" t="s">
        <v>124</v>
      </c>
      <c r="R179" s="80"/>
      <c r="S179" s="137"/>
      <c r="T179" s="147"/>
      <c r="U179" s="146"/>
      <c r="V179" s="111">
        <f t="shared" si="58"/>
        <v>0</v>
      </c>
      <c r="W179" s="100"/>
    </row>
    <row r="180" spans="1:23" s="2" customFormat="1" ht="13.5" customHeight="1">
      <c r="A180" s="231"/>
      <c r="B180" s="233"/>
      <c r="C180" s="232"/>
      <c r="D180" s="232"/>
      <c r="E180" s="232"/>
      <c r="F180" s="232"/>
      <c r="G180" s="232"/>
      <c r="H180" s="232"/>
      <c r="I180" s="232"/>
      <c r="J180" s="232"/>
      <c r="K180" s="232"/>
      <c r="L180" s="232"/>
      <c r="M180" s="232"/>
      <c r="N180" s="232"/>
      <c r="O180" s="80" t="s">
        <v>142</v>
      </c>
      <c r="P180" s="81">
        <f t="array" ref="P180">SUM(IF(ISERROR(SEARCH("村内区间道硬化",O183:O189)),0,1)*P183:P189)</f>
        <v>1</v>
      </c>
      <c r="Q180" s="131" t="s">
        <v>56</v>
      </c>
      <c r="R180" s="80"/>
      <c r="S180" s="137"/>
      <c r="T180" s="147"/>
      <c r="U180" s="146"/>
      <c r="V180" s="111">
        <f t="shared" si="58"/>
        <v>1</v>
      </c>
      <c r="W180" s="100"/>
    </row>
    <row r="181" spans="1:23" s="2" customFormat="1" ht="13.5" hidden="1" customHeight="1">
      <c r="A181" s="231"/>
      <c r="B181" s="232"/>
      <c r="C181" s="232"/>
      <c r="D181" s="232"/>
      <c r="E181" s="232"/>
      <c r="F181" s="232"/>
      <c r="G181" s="232"/>
      <c r="H181" s="232"/>
      <c r="I181" s="232"/>
      <c r="J181" s="232"/>
      <c r="K181" s="232"/>
      <c r="L181" s="232"/>
      <c r="M181" s="232"/>
      <c r="N181" s="232"/>
      <c r="O181" s="80" t="s">
        <v>143</v>
      </c>
      <c r="P181" s="81">
        <f t="array" ref="P181">SUM(IF(ISERROR(SEARCH("危房改造",O183:O189)),0,1)*P183:P189)</f>
        <v>0</v>
      </c>
      <c r="Q181" s="131" t="s">
        <v>128</v>
      </c>
      <c r="R181" s="80"/>
      <c r="S181" s="137"/>
      <c r="T181" s="147"/>
      <c r="U181" s="146"/>
      <c r="V181" s="111">
        <f t="shared" si="58"/>
        <v>0</v>
      </c>
      <c r="W181" s="100"/>
    </row>
    <row r="182" spans="1:23" s="2" customFormat="1" ht="25.5" hidden="1" customHeight="1">
      <c r="A182" s="231"/>
      <c r="B182" s="232"/>
      <c r="C182" s="232"/>
      <c r="D182" s="232"/>
      <c r="E182" s="232"/>
      <c r="F182" s="232"/>
      <c r="G182" s="232"/>
      <c r="H182" s="232"/>
      <c r="I182" s="232"/>
      <c r="J182" s="232"/>
      <c r="K182" s="232"/>
      <c r="L182" s="232"/>
      <c r="M182" s="232"/>
      <c r="N182" s="232"/>
      <c r="O182" s="90" t="s">
        <v>58</v>
      </c>
      <c r="P182" s="91">
        <f t="array" ref="P182">SUM(IF(ISERROR(SEARCH("其他",O183:O189)),0,1)*P183:P189)</f>
        <v>0</v>
      </c>
      <c r="Q182" s="179" t="s">
        <v>53</v>
      </c>
      <c r="R182" s="90"/>
      <c r="S182" s="149"/>
      <c r="T182" s="148"/>
      <c r="U182" s="146"/>
      <c r="V182" s="111">
        <f t="shared" si="58"/>
        <v>0</v>
      </c>
      <c r="W182" s="100"/>
    </row>
    <row r="183" spans="1:23" s="2" customFormat="1" ht="25.5" customHeight="1">
      <c r="A183" s="154" t="s">
        <v>144</v>
      </c>
      <c r="B183" s="21" t="s">
        <v>74</v>
      </c>
      <c r="C183" s="21" t="s">
        <v>75</v>
      </c>
      <c r="D183" s="21" t="s">
        <v>74</v>
      </c>
      <c r="E183" s="50" t="s">
        <v>34</v>
      </c>
      <c r="F183" s="50" t="str">
        <f t="array" ref="F183">IF(G183="","","项")</f>
        <v>项</v>
      </c>
      <c r="G183" s="50">
        <v>1</v>
      </c>
      <c r="H183" s="50"/>
      <c r="I183" s="50"/>
      <c r="J183" s="50"/>
      <c r="K183" s="50"/>
      <c r="L183" s="50">
        <f t="shared" ref="L183:L189" si="68">SUM(M183:N183)</f>
        <v>100</v>
      </c>
      <c r="M183" s="50">
        <v>100</v>
      </c>
      <c r="N183" s="85">
        <v>0</v>
      </c>
      <c r="O183" s="159" t="s">
        <v>142</v>
      </c>
      <c r="P183" s="58">
        <v>1</v>
      </c>
      <c r="Q183" s="175" t="str">
        <f t="shared" ref="Q183:Q189" si="69">IF(O183="污水处理","处",IF(O183="垃圾池","个",IF(O183="其他","宗",IF(O183="通信广播类其他","宗",IF(O183="","","宗")))))</f>
        <v>宗</v>
      </c>
      <c r="R183" s="159" t="s">
        <v>32</v>
      </c>
      <c r="S183" s="58">
        <v>356</v>
      </c>
      <c r="T183" s="176" t="str">
        <f t="shared" ref="T183:T189" si="70">IF(R183="受益移民","人",IF(R183="受益牲畜","头",""))</f>
        <v>人</v>
      </c>
      <c r="U183" s="97"/>
      <c r="V183" s="111">
        <f t="shared" si="58"/>
        <v>458</v>
      </c>
      <c r="W183" s="100"/>
    </row>
    <row r="184" spans="1:23" s="2" customFormat="1" ht="25.5" hidden="1" customHeight="1">
      <c r="A184" s="154"/>
      <c r="B184" s="21" t="str">
        <f>MID(A184,1,MIN(IF(ISERROR(FIND({"县","市","区"},A184)),4^8,FIND({"县","市","区"},A184))))</f>
        <v/>
      </c>
      <c r="C184" s="21" t="str">
        <f>IF(ISERROR(MID(A184,LEN(B184)+1,MAX(IF(ISERROR(FIND({"道","乡","镇","处","场","区"},A184,LEN(B184)+1)),0,(FIND({"道","乡","镇","处","场","区"},A184,LEN(B184)+1))))-LEN(B184))),"",MID(A184,LEN(B184)+1,MIN(IF(ISERROR(FIND({"道","乡","镇","处","场","区"},A184,LEN(B184)+3)),4^8,(FIND({"道","乡","镇","处","场","区"},A184,LEN(B184)+3))))-LEN(B184)))</f>
        <v/>
      </c>
      <c r="D184" s="21" t="str">
        <f t="array" ref="D184">IF(ISERROR(MID(A184,LEN(B184)+LEN(C184)+1,MAX(IF(ISERROR(FIND({"区","村","会","场"},A184,LEN(B184)+LEN(C184)+1)),0,(FIND({"区","村","会","场"},A184,LEN(B184)+LEN(C184)+1))))-LEN(B184)-LEN(C184))),"",MID(A184,LEN(B184)+LEN(C184)+1,MAX(IF(ISERROR(FIND({"区","村","会","场"},A184,LEN(B184)+LEN(C184)+3)),0,(FIND({"区","村","会","场"},A184,LEN(B184)+LEN(C184)+3))))-LEN(B184)-LEN(C184)))</f>
        <v/>
      </c>
      <c r="E184" s="50"/>
      <c r="F184" s="50" t="str">
        <f t="array" ref="F184">IF(G184="","","项")</f>
        <v/>
      </c>
      <c r="G184" s="50"/>
      <c r="H184" s="50"/>
      <c r="I184" s="50"/>
      <c r="J184" s="50"/>
      <c r="K184" s="50"/>
      <c r="L184" s="50">
        <f t="shared" si="68"/>
        <v>0</v>
      </c>
      <c r="M184" s="50"/>
      <c r="N184" s="85"/>
      <c r="O184" s="159"/>
      <c r="P184" s="58"/>
      <c r="Q184" s="175" t="str">
        <f t="shared" si="69"/>
        <v/>
      </c>
      <c r="R184" s="159" t="s">
        <v>32</v>
      </c>
      <c r="S184" s="58"/>
      <c r="T184" s="176" t="str">
        <f t="shared" si="70"/>
        <v>人</v>
      </c>
      <c r="U184" s="97"/>
      <c r="V184" s="111">
        <f t="shared" si="58"/>
        <v>0</v>
      </c>
      <c r="W184" s="100"/>
    </row>
    <row r="185" spans="1:23" s="2" customFormat="1" ht="25.5" hidden="1" customHeight="1">
      <c r="A185" s="154"/>
      <c r="B185" s="21" t="str">
        <f>MID(A185,1,MIN(IF(ISERROR(FIND({"县","市","区"},A185)),4^8,FIND({"县","市","区"},A185))))</f>
        <v/>
      </c>
      <c r="C185" s="21" t="str">
        <f>IF(ISERROR(MID(A185,LEN(B185)+1,MAX(IF(ISERROR(FIND({"道","乡","镇","处","场","区"},A185,LEN(B185)+1)),0,(FIND({"道","乡","镇","处","场","区"},A185,LEN(B185)+1))))-LEN(B185))),"",MID(A185,LEN(B185)+1,MIN(IF(ISERROR(FIND({"道","乡","镇","处","场","区"},A185,LEN(B185)+3)),4^8,(FIND({"道","乡","镇","处","场","区"},A185,LEN(B185)+3))))-LEN(B185)))</f>
        <v/>
      </c>
      <c r="D185" s="21" t="str">
        <f t="array" ref="D185">IF(ISERROR(MID(A185,LEN(B185)+LEN(C185)+1,MAX(IF(ISERROR(FIND({"区","村","会","场"},A185,LEN(B185)+LEN(C185)+1)),0,(FIND({"区","村","会","场"},A185,LEN(B185)+LEN(C185)+1))))-LEN(B185)-LEN(C185))),"",MID(A185,LEN(B185)+LEN(C185)+1,MAX(IF(ISERROR(FIND({"区","村","会","场"},A185,LEN(B185)+LEN(C185)+3)),0,(FIND({"区","村","会","场"},A185,LEN(B185)+LEN(C185)+3))))-LEN(B185)-LEN(C185)))</f>
        <v/>
      </c>
      <c r="E185" s="50"/>
      <c r="F185" s="50" t="str">
        <f t="array" ref="F185">IF(G185="","","项")</f>
        <v/>
      </c>
      <c r="G185" s="50"/>
      <c r="H185" s="50"/>
      <c r="I185" s="50"/>
      <c r="J185" s="50"/>
      <c r="K185" s="50"/>
      <c r="L185" s="50">
        <f t="shared" si="68"/>
        <v>0</v>
      </c>
      <c r="M185" s="50"/>
      <c r="N185" s="85"/>
      <c r="O185" s="159"/>
      <c r="P185" s="58"/>
      <c r="Q185" s="175" t="str">
        <f t="shared" si="69"/>
        <v/>
      </c>
      <c r="R185" s="159" t="s">
        <v>32</v>
      </c>
      <c r="S185" s="58"/>
      <c r="T185" s="176" t="str">
        <f t="shared" si="70"/>
        <v>人</v>
      </c>
      <c r="U185" s="97"/>
      <c r="V185" s="111">
        <f t="shared" si="58"/>
        <v>0</v>
      </c>
      <c r="W185" s="100"/>
    </row>
    <row r="186" spans="1:23" s="2" customFormat="1" ht="25.5" hidden="1" customHeight="1">
      <c r="A186" s="154"/>
      <c r="B186" s="21" t="str">
        <f>MID(A186,1,MIN(IF(ISERROR(FIND({"县","市","区"},A186)),4^8,FIND({"县","市","区"},A186))))</f>
        <v/>
      </c>
      <c r="C186" s="21" t="str">
        <f>IF(ISERROR(MID(A186,LEN(B186)+1,MAX(IF(ISERROR(FIND({"道","乡","镇","处","场","区"},A186,LEN(B186)+1)),0,(FIND({"道","乡","镇","处","场","区"},A186,LEN(B186)+1))))-LEN(B186))),"",MID(A186,LEN(B186)+1,MIN(IF(ISERROR(FIND({"道","乡","镇","处","场","区"},A186,LEN(B186)+3)),4^8,(FIND({"道","乡","镇","处","场","区"},A186,LEN(B186)+3))))-LEN(B186)))</f>
        <v/>
      </c>
      <c r="D186" s="21" t="str">
        <f t="array" ref="D186">IF(ISERROR(MID(A186,LEN(B186)+LEN(C186)+1,MAX(IF(ISERROR(FIND({"区","村","会","场"},A186,LEN(B186)+LEN(C186)+1)),0,(FIND({"区","村","会","场"},A186,LEN(B186)+LEN(C186)+1))))-LEN(B186)-LEN(C186))),"",MID(A186,LEN(B186)+LEN(C186)+1,MAX(IF(ISERROR(FIND({"区","村","会","场"},A186,LEN(B186)+LEN(C186)+3)),0,(FIND({"区","村","会","场"},A186,LEN(B186)+LEN(C186)+3))))-LEN(B186)-LEN(C186)))</f>
        <v/>
      </c>
      <c r="E186" s="50"/>
      <c r="F186" s="50" t="str">
        <f t="array" ref="F186">IF(G186="","","项")</f>
        <v/>
      </c>
      <c r="G186" s="50"/>
      <c r="H186" s="50"/>
      <c r="I186" s="50"/>
      <c r="J186" s="50"/>
      <c r="K186" s="50"/>
      <c r="L186" s="50">
        <f t="shared" si="68"/>
        <v>0</v>
      </c>
      <c r="M186" s="50"/>
      <c r="N186" s="85"/>
      <c r="O186" s="159"/>
      <c r="P186" s="58"/>
      <c r="Q186" s="175" t="str">
        <f t="shared" si="69"/>
        <v/>
      </c>
      <c r="R186" s="159" t="s">
        <v>32</v>
      </c>
      <c r="S186" s="58"/>
      <c r="T186" s="176" t="str">
        <f t="shared" si="70"/>
        <v>人</v>
      </c>
      <c r="U186" s="97"/>
      <c r="V186" s="111">
        <f t="shared" si="58"/>
        <v>0</v>
      </c>
      <c r="W186" s="100"/>
    </row>
    <row r="187" spans="1:23" s="2" customFormat="1" ht="25.5" hidden="1" customHeight="1">
      <c r="A187" s="154"/>
      <c r="B187" s="21" t="str">
        <f>MID(A187,1,MIN(IF(ISERROR(FIND({"县","市","区"},A187)),4^8,FIND({"县","市","区"},A187))))</f>
        <v/>
      </c>
      <c r="C187" s="21" t="str">
        <f>IF(ISERROR(MID(A187,LEN(B187)+1,MAX(IF(ISERROR(FIND({"道","乡","镇","处","场","区"},A187,LEN(B187)+1)),0,(FIND({"道","乡","镇","处","场","区"},A187,LEN(B187)+1))))-LEN(B187))),"",MID(A187,LEN(B187)+1,MIN(IF(ISERROR(FIND({"道","乡","镇","处","场","区"},A187,LEN(B187)+3)),4^8,(FIND({"道","乡","镇","处","场","区"},A187,LEN(B187)+3))))-LEN(B187)))</f>
        <v/>
      </c>
      <c r="D187" s="21" t="str">
        <f t="array" ref="D187">IF(ISERROR(MID(A187,LEN(B187)+LEN(C187)+1,MAX(IF(ISERROR(FIND({"区","村","会","场"},A187,LEN(B187)+LEN(C187)+1)),0,(FIND({"区","村","会","场"},A187,LEN(B187)+LEN(C187)+1))))-LEN(B187)-LEN(C187))),"",MID(A187,LEN(B187)+LEN(C187)+1,MAX(IF(ISERROR(FIND({"区","村","会","场"},A187,LEN(B187)+LEN(C187)+3)),0,(FIND({"区","村","会","场"},A187,LEN(B187)+LEN(C187)+3))))-LEN(B187)-LEN(C187)))</f>
        <v/>
      </c>
      <c r="E187" s="50"/>
      <c r="F187" s="50" t="str">
        <f t="array" ref="F187">IF(G187="","","项")</f>
        <v/>
      </c>
      <c r="G187" s="50"/>
      <c r="H187" s="50"/>
      <c r="I187" s="50"/>
      <c r="J187" s="50"/>
      <c r="K187" s="50"/>
      <c r="L187" s="50">
        <f t="shared" si="68"/>
        <v>0</v>
      </c>
      <c r="M187" s="50"/>
      <c r="N187" s="85"/>
      <c r="O187" s="159"/>
      <c r="P187" s="58"/>
      <c r="Q187" s="175" t="str">
        <f t="shared" si="69"/>
        <v/>
      </c>
      <c r="R187" s="159" t="s">
        <v>32</v>
      </c>
      <c r="S187" s="58"/>
      <c r="T187" s="176" t="str">
        <f t="shared" si="70"/>
        <v>人</v>
      </c>
      <c r="U187" s="97"/>
      <c r="V187" s="111">
        <f t="shared" si="58"/>
        <v>0</v>
      </c>
      <c r="W187" s="100"/>
    </row>
    <row r="188" spans="1:23" s="2" customFormat="1" ht="25.5" hidden="1" customHeight="1">
      <c r="A188" s="154"/>
      <c r="B188" s="21" t="str">
        <f>MID(A188,1,MIN(IF(ISERROR(FIND({"县","市","区"},A188)),4^8,FIND({"县","市","区"},A188))))</f>
        <v/>
      </c>
      <c r="C188" s="21" t="str">
        <f>IF(ISERROR(MID(A188,LEN(B188)+1,MAX(IF(ISERROR(FIND({"道","乡","镇","处","场","区"},A188,LEN(B188)+1)),0,(FIND({"道","乡","镇","处","场","区"},A188,LEN(B188)+1))))-LEN(B188))),"",MID(A188,LEN(B188)+1,MIN(IF(ISERROR(FIND({"道","乡","镇","处","场","区"},A188,LEN(B188)+3)),4^8,(FIND({"道","乡","镇","处","场","区"},A188,LEN(B188)+3))))-LEN(B188)))</f>
        <v/>
      </c>
      <c r="D188" s="21" t="str">
        <f t="array" ref="D188">IF(ISERROR(MID(A188,LEN(B188)+LEN(C188)+1,MAX(IF(ISERROR(FIND({"区","村","会","场"},A188,LEN(B188)+LEN(C188)+1)),0,(FIND({"区","村","会","场"},A188,LEN(B188)+LEN(C188)+1))))-LEN(B188)-LEN(C188))),"",MID(A188,LEN(B188)+LEN(C188)+1,MAX(IF(ISERROR(FIND({"区","村","会","场"},A188,LEN(B188)+LEN(C188)+3)),0,(FIND({"区","村","会","场"},A188,LEN(B188)+LEN(C188)+3))))-LEN(B188)-LEN(C188)))</f>
        <v/>
      </c>
      <c r="E188" s="50"/>
      <c r="F188" s="50" t="str">
        <f t="array" ref="F188">IF(G188="","","项")</f>
        <v/>
      </c>
      <c r="G188" s="50"/>
      <c r="H188" s="50"/>
      <c r="I188" s="50"/>
      <c r="J188" s="50"/>
      <c r="K188" s="50"/>
      <c r="L188" s="50">
        <f t="shared" si="68"/>
        <v>0</v>
      </c>
      <c r="M188" s="50"/>
      <c r="N188" s="85"/>
      <c r="O188" s="159"/>
      <c r="P188" s="58"/>
      <c r="Q188" s="175" t="str">
        <f t="shared" si="69"/>
        <v/>
      </c>
      <c r="R188" s="159" t="s">
        <v>32</v>
      </c>
      <c r="S188" s="58"/>
      <c r="T188" s="176" t="str">
        <f t="shared" si="70"/>
        <v>人</v>
      </c>
      <c r="U188" s="97"/>
      <c r="V188" s="111">
        <f t="shared" si="58"/>
        <v>0</v>
      </c>
      <c r="W188" s="100"/>
    </row>
    <row r="189" spans="1:23" s="7" customFormat="1" ht="21.75" hidden="1" customHeight="1">
      <c r="A189" s="154"/>
      <c r="B189" s="21" t="str">
        <f>MID(A189,1,MIN(IF(ISERROR(FIND({"县","市","区"},A189)),4^8,FIND({"县","市","区"},A189))))</f>
        <v/>
      </c>
      <c r="C189" s="21" t="str">
        <f>IF(ISERROR(MID(A189,LEN(B189)+1,MAX(IF(ISERROR(FIND({"道","乡","镇","处","场","区"},A189,LEN(B189)+1)),0,(FIND({"道","乡","镇","处","场","区"},A189,LEN(B189)+1))))-LEN(B189))),"",MID(A189,LEN(B189)+1,MIN(IF(ISERROR(FIND({"道","乡","镇","处","场","区"},A189,LEN(B189)+3)),4^8,(FIND({"道","乡","镇","处","场","区"},A189,LEN(B189)+3))))-LEN(B189)))</f>
        <v/>
      </c>
      <c r="D189" s="21" t="str">
        <f t="array" ref="D189">IF(ISERROR(MID(A189,LEN(B189)+LEN(C189)+1,MAX(IF(ISERROR(FIND({"区","村","会","场"},A189,LEN(B189)+LEN(C189)+1)),0,(FIND({"区","村","会","场"},A189,LEN(B189)+LEN(C189)+1))))-LEN(B189)-LEN(C189))),"",MID(A189,LEN(B189)+LEN(C189)+1,MAX(IF(ISERROR(FIND({"区","村","会","场"},A189,LEN(B189)+LEN(C189)+3)),0,(FIND({"区","村","会","场"},A189,LEN(B189)+LEN(C189)+3))))-LEN(B189)-LEN(C189)))</f>
        <v/>
      </c>
      <c r="E189" s="50"/>
      <c r="F189" s="50" t="str">
        <f t="array" ref="F189">IF(G189="","","项")</f>
        <v/>
      </c>
      <c r="G189" s="50"/>
      <c r="H189" s="50"/>
      <c r="I189" s="50"/>
      <c r="J189" s="50"/>
      <c r="K189" s="50"/>
      <c r="L189" s="50">
        <f t="shared" si="68"/>
        <v>0</v>
      </c>
      <c r="M189" s="50"/>
      <c r="N189" s="85"/>
      <c r="O189" s="159"/>
      <c r="P189" s="58"/>
      <c r="Q189" s="175" t="str">
        <f t="shared" si="69"/>
        <v/>
      </c>
      <c r="R189" s="159" t="s">
        <v>32</v>
      </c>
      <c r="S189" s="58"/>
      <c r="T189" s="176" t="str">
        <f t="shared" si="70"/>
        <v>人</v>
      </c>
      <c r="U189" s="97"/>
      <c r="V189" s="111">
        <f t="shared" si="58"/>
        <v>0</v>
      </c>
      <c r="W189" s="126"/>
    </row>
    <row r="190" spans="1:23" s="2" customFormat="1" ht="13.5" hidden="1" customHeight="1">
      <c r="A190" s="33" t="s">
        <v>145</v>
      </c>
      <c r="B190" s="34"/>
      <c r="C190" s="34"/>
      <c r="D190" s="34"/>
      <c r="E190" s="34"/>
      <c r="F190" s="34" t="s">
        <v>25</v>
      </c>
      <c r="G190" s="36">
        <f>G191+G201+G207+G212</f>
        <v>0</v>
      </c>
      <c r="H190" s="34"/>
      <c r="I190" s="34"/>
      <c r="J190" s="34"/>
      <c r="K190" s="36"/>
      <c r="L190" s="36">
        <f>L191+L201+L207+L212</f>
        <v>0</v>
      </c>
      <c r="M190" s="36">
        <f>M191+M201+M207+M212</f>
        <v>0</v>
      </c>
      <c r="N190" s="36">
        <f>N191+N201+N207</f>
        <v>0</v>
      </c>
      <c r="O190" s="77"/>
      <c r="P190" s="78"/>
      <c r="Q190" s="121"/>
      <c r="R190" s="192"/>
      <c r="S190" s="156"/>
      <c r="T190" s="193"/>
      <c r="U190" s="194"/>
      <c r="V190" s="111">
        <f t="shared" si="58"/>
        <v>0</v>
      </c>
      <c r="W190" s="100"/>
    </row>
    <row r="191" spans="1:23" s="2" customFormat="1" ht="13.5" hidden="1" customHeight="1">
      <c r="A191" s="231" t="s">
        <v>146</v>
      </c>
      <c r="B191" s="232"/>
      <c r="C191" s="232"/>
      <c r="D191" s="232"/>
      <c r="E191" s="232"/>
      <c r="F191" s="232" t="s">
        <v>25</v>
      </c>
      <c r="G191" s="232">
        <f>SUM(G194:G200)</f>
        <v>0</v>
      </c>
      <c r="H191" s="232"/>
      <c r="I191" s="232"/>
      <c r="J191" s="232"/>
      <c r="K191" s="232"/>
      <c r="L191" s="232">
        <f t="shared" ref="L191:N191" si="71">SUM(L194:L200)</f>
        <v>0</v>
      </c>
      <c r="M191" s="232">
        <f t="shared" si="71"/>
        <v>0</v>
      </c>
      <c r="N191" s="232">
        <f t="shared" si="71"/>
        <v>0</v>
      </c>
      <c r="O191" s="88" t="s">
        <v>147</v>
      </c>
      <c r="P191" s="89"/>
      <c r="Q191" s="145" t="s">
        <v>148</v>
      </c>
      <c r="R191" s="88"/>
      <c r="S191" s="142"/>
      <c r="T191" s="145"/>
      <c r="U191" s="146"/>
      <c r="V191" s="111">
        <f t="shared" si="58"/>
        <v>0</v>
      </c>
      <c r="W191" s="100"/>
    </row>
    <row r="192" spans="1:23" s="2" customFormat="1" ht="13.5" hidden="1" customHeight="1">
      <c r="A192" s="231"/>
      <c r="B192" s="232"/>
      <c r="C192" s="232"/>
      <c r="D192" s="232"/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185" t="s">
        <v>149</v>
      </c>
      <c r="P192" s="186">
        <f t="array" ref="P192">SUM(IF(ISERROR(SEARCH("就业技能培训",O194:O200)),0,1)*P194:P200)</f>
        <v>0</v>
      </c>
      <c r="Q192" s="195" t="s">
        <v>148</v>
      </c>
      <c r="R192" s="80" t="s">
        <v>150</v>
      </c>
      <c r="S192" s="137">
        <f t="array" ref="S192">SUM(IF(ISERROR(SEARCH("培训移民",R194:R200)),0,1)*S194:S200)</f>
        <v>0</v>
      </c>
      <c r="T192" s="147" t="s">
        <v>33</v>
      </c>
      <c r="U192" s="146"/>
      <c r="V192" s="111">
        <f t="shared" si="58"/>
        <v>0</v>
      </c>
      <c r="W192" s="100"/>
    </row>
    <row r="193" spans="1:23" s="2" customFormat="1" ht="25.5" hidden="1" customHeight="1">
      <c r="A193" s="228"/>
      <c r="B193" s="234"/>
      <c r="C193" s="234"/>
      <c r="D193" s="234"/>
      <c r="E193" s="234"/>
      <c r="F193" s="234"/>
      <c r="G193" s="234"/>
      <c r="H193" s="234"/>
      <c r="I193" s="234"/>
      <c r="J193" s="234"/>
      <c r="K193" s="234"/>
      <c r="L193" s="234"/>
      <c r="M193" s="234"/>
      <c r="N193" s="234"/>
      <c r="O193" s="90" t="s">
        <v>151</v>
      </c>
      <c r="P193" s="91">
        <f t="array" ref="P193">SUM(IF(ISERROR(SEARCH("劳动技能类其他培训",O194:O200)),0,1)*P194:P200)</f>
        <v>0</v>
      </c>
      <c r="Q193" s="148" t="s">
        <v>148</v>
      </c>
      <c r="R193" s="90"/>
      <c r="S193" s="171"/>
      <c r="T193" s="148"/>
      <c r="U193" s="146"/>
      <c r="V193" s="111">
        <f t="shared" si="58"/>
        <v>0</v>
      </c>
    </row>
    <row r="194" spans="1:23" s="2" customFormat="1" ht="25.5" hidden="1" customHeight="1">
      <c r="A194" s="177"/>
      <c r="B194" s="178" t="str">
        <f>MID(A194,1,MIN(IF(ISERROR(FIND({"县","市","区"},A194)),4^8,FIND({"县","市","区"},A194))))</f>
        <v/>
      </c>
      <c r="C194" s="178" t="str">
        <f>IF(ISERROR(MID(A194,LEN(B194)+1,MAX(IF(ISERROR(FIND({"道","乡","镇","处","场","区"},A194,LEN(B194)+1)),0,(FIND({"道","乡","镇","处","场","区"},A194,LEN(B194)+1))))-LEN(B194))),"",MID(A194,LEN(B194)+1,MIN(IF(ISERROR(FIND({"道","乡","镇","处","场","区"},A194,LEN(B194)+3)),4^8,(FIND({"道","乡","镇","处","场","区"},A194,LEN(B194)+3))))-LEN(B194)))</f>
        <v/>
      </c>
      <c r="D194" s="178" t="str">
        <f t="array" ref="D194">IF(ISERROR(MID(A194,LEN(B194)+LEN(C194)+1,MAX(IF(ISERROR(FIND({"区","村","会","场"},A194,LEN(B194)+LEN(C194)+1)),0,(FIND({"区","村","会","场"},A194,LEN(B194)+LEN(C194)+1))))-LEN(B194)-LEN(C194))),"",MID(A194,LEN(B194)+LEN(C194)+1,MAX(IF(ISERROR(FIND({"区","村","会","场"},A194,LEN(B194)+LEN(C194)+3)),0,(FIND({"区","村","会","场"},A194,LEN(B194)+LEN(C194)+3))))-LEN(B194)-LEN(C194)))</f>
        <v/>
      </c>
      <c r="E194" s="49"/>
      <c r="F194" s="49" t="str">
        <f t="array" ref="F194">IF(G194="","","项")</f>
        <v/>
      </c>
      <c r="G194" s="49"/>
      <c r="H194" s="49"/>
      <c r="I194" s="49"/>
      <c r="J194" s="49"/>
      <c r="K194" s="49"/>
      <c r="L194" s="49">
        <f t="shared" ref="L194:L200" si="72">SUM(M194:N194)</f>
        <v>0</v>
      </c>
      <c r="M194" s="49"/>
      <c r="N194" s="84"/>
      <c r="O194" s="166"/>
      <c r="P194" s="53"/>
      <c r="Q194" s="196" t="str">
        <f t="shared" ref="Q194:Q200" si="73">IF(O194="","","人.次")</f>
        <v/>
      </c>
      <c r="R194" s="168" t="s">
        <v>150</v>
      </c>
      <c r="S194" s="169"/>
      <c r="T194" s="180" t="str">
        <f t="shared" ref="T194:T200" si="74">IF(R194="","","人")</f>
        <v>人</v>
      </c>
      <c r="V194" s="111">
        <f t="shared" si="58"/>
        <v>0</v>
      </c>
      <c r="W194" s="100"/>
    </row>
    <row r="195" spans="1:23" s="2" customFormat="1" ht="25.5" hidden="1" customHeight="1">
      <c r="A195" s="177"/>
      <c r="B195" s="178" t="str">
        <f>MID(A195,1,MIN(IF(ISERROR(FIND({"县","市","区"},A195)),4^8,FIND({"县","市","区"},A195))))</f>
        <v/>
      </c>
      <c r="C195" s="178" t="str">
        <f>IF(ISERROR(MID(A195,LEN(B195)+1,MAX(IF(ISERROR(FIND({"道","乡","镇","处","场","区"},A195,LEN(B195)+1)),0,(FIND({"道","乡","镇","处","场","区"},A195,LEN(B195)+1))))-LEN(B195))),"",MID(A195,LEN(B195)+1,MIN(IF(ISERROR(FIND({"道","乡","镇","处","场","区"},A195,LEN(B195)+3)),4^8,(FIND({"道","乡","镇","处","场","区"},A195,LEN(B195)+3))))-LEN(B195)))</f>
        <v/>
      </c>
      <c r="D195" s="178" t="str">
        <f t="array" ref="D195">IF(ISERROR(MID(A195,LEN(B195)+LEN(C195)+1,MAX(IF(ISERROR(FIND({"区","村","会","场"},A195,LEN(B195)+LEN(C195)+1)),0,(FIND({"区","村","会","场"},A195,LEN(B195)+LEN(C195)+1))))-LEN(B195)-LEN(C195))),"",MID(A195,LEN(B195)+LEN(C195)+1,MAX(IF(ISERROR(FIND({"区","村","会","场"},A195,LEN(B195)+LEN(C195)+3)),0,(FIND({"区","村","会","场"},A195,LEN(B195)+LEN(C195)+3))))-LEN(B195)-LEN(C195)))</f>
        <v/>
      </c>
      <c r="E195" s="49"/>
      <c r="F195" s="49" t="str">
        <f t="array" ref="F195">IF(G195="","","项")</f>
        <v/>
      </c>
      <c r="G195" s="49"/>
      <c r="H195" s="49"/>
      <c r="I195" s="49"/>
      <c r="J195" s="49"/>
      <c r="K195" s="49"/>
      <c r="L195" s="49">
        <f t="shared" si="72"/>
        <v>0</v>
      </c>
      <c r="M195" s="49"/>
      <c r="N195" s="84"/>
      <c r="O195" s="166"/>
      <c r="P195" s="53"/>
      <c r="Q195" s="196" t="str">
        <f t="shared" si="73"/>
        <v/>
      </c>
      <c r="R195" s="168" t="s">
        <v>150</v>
      </c>
      <c r="S195" s="169"/>
      <c r="T195" s="180" t="str">
        <f t="shared" si="74"/>
        <v>人</v>
      </c>
      <c r="U195" s="97"/>
      <c r="V195" s="111">
        <f t="shared" si="58"/>
        <v>0</v>
      </c>
      <c r="W195" s="100"/>
    </row>
    <row r="196" spans="1:23" s="2" customFormat="1" ht="25.5" hidden="1" customHeight="1">
      <c r="A196" s="177"/>
      <c r="B196" s="178" t="str">
        <f>MID(A196,1,MIN(IF(ISERROR(FIND({"县","市","区"},A196)),4^8,FIND({"县","市","区"},A196))))</f>
        <v/>
      </c>
      <c r="C196" s="178" t="str">
        <f>IF(ISERROR(MID(A196,LEN(B196)+1,MAX(IF(ISERROR(FIND({"道","乡","镇","处","场","区"},A196,LEN(B196)+1)),0,(FIND({"道","乡","镇","处","场","区"},A196,LEN(B196)+1))))-LEN(B196))),"",MID(A196,LEN(B196)+1,MIN(IF(ISERROR(FIND({"道","乡","镇","处","场","区"},A196,LEN(B196)+3)),4^8,(FIND({"道","乡","镇","处","场","区"},A196,LEN(B196)+3))))-LEN(B196)))</f>
        <v/>
      </c>
      <c r="D196" s="178" t="str">
        <f t="array" ref="D196">IF(ISERROR(MID(A196,LEN(B196)+LEN(C196)+1,MAX(IF(ISERROR(FIND({"区","村","会","场"},A196,LEN(B196)+LEN(C196)+1)),0,(FIND({"区","村","会","场"},A196,LEN(B196)+LEN(C196)+1))))-LEN(B196)-LEN(C196))),"",MID(A196,LEN(B196)+LEN(C196)+1,MAX(IF(ISERROR(FIND({"区","村","会","场"},A196,LEN(B196)+LEN(C196)+3)),0,(FIND({"区","村","会","场"},A196,LEN(B196)+LEN(C196)+3))))-LEN(B196)-LEN(C196)))</f>
        <v/>
      </c>
      <c r="E196" s="49"/>
      <c r="F196" s="49" t="str">
        <f t="array" ref="F196">IF(G196="","","项")</f>
        <v/>
      </c>
      <c r="G196" s="49"/>
      <c r="H196" s="49"/>
      <c r="I196" s="49"/>
      <c r="J196" s="49"/>
      <c r="K196" s="49"/>
      <c r="L196" s="49">
        <f t="shared" si="72"/>
        <v>0</v>
      </c>
      <c r="M196" s="49"/>
      <c r="N196" s="84"/>
      <c r="O196" s="166"/>
      <c r="P196" s="53"/>
      <c r="Q196" s="196" t="str">
        <f t="shared" si="73"/>
        <v/>
      </c>
      <c r="R196" s="168" t="s">
        <v>150</v>
      </c>
      <c r="S196" s="169"/>
      <c r="T196" s="180" t="str">
        <f t="shared" si="74"/>
        <v>人</v>
      </c>
      <c r="U196" s="97"/>
      <c r="V196" s="111">
        <f t="shared" si="58"/>
        <v>0</v>
      </c>
      <c r="W196" s="100"/>
    </row>
    <row r="197" spans="1:23" s="2" customFormat="1" ht="25.5" hidden="1" customHeight="1">
      <c r="A197" s="177"/>
      <c r="B197" s="178" t="str">
        <f>MID(A197,1,MIN(IF(ISERROR(FIND({"县","市","区"},A197)),4^8,FIND({"县","市","区"},A197))))</f>
        <v/>
      </c>
      <c r="C197" s="178" t="str">
        <f>IF(ISERROR(MID(A197,LEN(B197)+1,MAX(IF(ISERROR(FIND({"道","乡","镇","处","场","区"},A197,LEN(B197)+1)),0,(FIND({"道","乡","镇","处","场","区"},A197,LEN(B197)+1))))-LEN(B197))),"",MID(A197,LEN(B197)+1,MIN(IF(ISERROR(FIND({"道","乡","镇","处","场","区"},A197,LEN(B197)+3)),4^8,(FIND({"道","乡","镇","处","场","区"},A197,LEN(B197)+3))))-LEN(B197)))</f>
        <v/>
      </c>
      <c r="D197" s="178" t="str">
        <f t="array" ref="D197">IF(ISERROR(MID(A197,LEN(B197)+LEN(C197)+1,MAX(IF(ISERROR(FIND({"区","村","会","场"},A197,LEN(B197)+LEN(C197)+1)),0,(FIND({"区","村","会","场"},A197,LEN(B197)+LEN(C197)+1))))-LEN(B197)-LEN(C197))),"",MID(A197,LEN(B197)+LEN(C197)+1,MAX(IF(ISERROR(FIND({"区","村","会","场"},A197,LEN(B197)+LEN(C197)+3)),0,(FIND({"区","村","会","场"},A197,LEN(B197)+LEN(C197)+3))))-LEN(B197)-LEN(C197)))</f>
        <v/>
      </c>
      <c r="E197" s="49"/>
      <c r="F197" s="49" t="str">
        <f t="array" ref="F197">IF(G197="","","项")</f>
        <v/>
      </c>
      <c r="G197" s="49"/>
      <c r="H197" s="49"/>
      <c r="I197" s="49"/>
      <c r="J197" s="49"/>
      <c r="K197" s="49"/>
      <c r="L197" s="49">
        <f t="shared" si="72"/>
        <v>0</v>
      </c>
      <c r="M197" s="49"/>
      <c r="N197" s="84"/>
      <c r="O197" s="166"/>
      <c r="P197" s="53"/>
      <c r="Q197" s="196" t="str">
        <f t="shared" si="73"/>
        <v/>
      </c>
      <c r="R197" s="168" t="s">
        <v>150</v>
      </c>
      <c r="S197" s="169"/>
      <c r="T197" s="180" t="str">
        <f t="shared" si="74"/>
        <v>人</v>
      </c>
      <c r="U197" s="97"/>
      <c r="V197" s="111">
        <f t="shared" ref="V197:V213" si="75">S198+P198+L198+G198</f>
        <v>0</v>
      </c>
      <c r="W197" s="100"/>
    </row>
    <row r="198" spans="1:23" s="2" customFormat="1" ht="25.5" hidden="1" customHeight="1">
      <c r="A198" s="177"/>
      <c r="B198" s="178" t="str">
        <f>MID(A198,1,MIN(IF(ISERROR(FIND({"县","市","区"},A198)),4^8,FIND({"县","市","区"},A198))))</f>
        <v/>
      </c>
      <c r="C198" s="178" t="str">
        <f>IF(ISERROR(MID(A198,LEN(B198)+1,MAX(IF(ISERROR(FIND({"道","乡","镇","处","场","区"},A198,LEN(B198)+1)),0,(FIND({"道","乡","镇","处","场","区"},A198,LEN(B198)+1))))-LEN(B198))),"",MID(A198,LEN(B198)+1,MIN(IF(ISERROR(FIND({"道","乡","镇","处","场","区"},A198,LEN(B198)+3)),4^8,(FIND({"道","乡","镇","处","场","区"},A198,LEN(B198)+3))))-LEN(B198)))</f>
        <v/>
      </c>
      <c r="D198" s="178" t="str">
        <f t="array" ref="D198">IF(ISERROR(MID(A198,LEN(B198)+LEN(C198)+1,MAX(IF(ISERROR(FIND({"区","村","会","场"},A198,LEN(B198)+LEN(C198)+1)),0,(FIND({"区","村","会","场"},A198,LEN(B198)+LEN(C198)+1))))-LEN(B198)-LEN(C198))),"",MID(A198,LEN(B198)+LEN(C198)+1,MAX(IF(ISERROR(FIND({"区","村","会","场"},A198,LEN(B198)+LEN(C198)+3)),0,(FIND({"区","村","会","场"},A198,LEN(B198)+LEN(C198)+3))))-LEN(B198)-LEN(C198)))</f>
        <v/>
      </c>
      <c r="E198" s="49"/>
      <c r="F198" s="49" t="str">
        <f t="array" ref="F198">IF(G198="","","项")</f>
        <v/>
      </c>
      <c r="G198" s="49"/>
      <c r="H198" s="49"/>
      <c r="I198" s="49"/>
      <c r="J198" s="49"/>
      <c r="K198" s="49"/>
      <c r="L198" s="49">
        <f t="shared" si="72"/>
        <v>0</v>
      </c>
      <c r="M198" s="49"/>
      <c r="N198" s="84"/>
      <c r="O198" s="166"/>
      <c r="P198" s="53"/>
      <c r="Q198" s="196" t="str">
        <f t="shared" si="73"/>
        <v/>
      </c>
      <c r="R198" s="168" t="s">
        <v>150</v>
      </c>
      <c r="S198" s="169"/>
      <c r="T198" s="180" t="str">
        <f t="shared" si="74"/>
        <v>人</v>
      </c>
      <c r="U198" s="97"/>
      <c r="V198" s="111">
        <f t="shared" si="75"/>
        <v>0</v>
      </c>
      <c r="W198" s="100"/>
    </row>
    <row r="199" spans="1:23" s="2" customFormat="1" ht="25.5" hidden="1" customHeight="1">
      <c r="A199" s="177"/>
      <c r="B199" s="178" t="str">
        <f>MID(A199,1,MIN(IF(ISERROR(FIND({"县","市","区"},A199)),4^8,FIND({"县","市","区"},A199))))</f>
        <v/>
      </c>
      <c r="C199" s="178" t="str">
        <f>IF(ISERROR(MID(A199,LEN(B199)+1,MAX(IF(ISERROR(FIND({"道","乡","镇","处","场","区"},A199,LEN(B199)+1)),0,(FIND({"道","乡","镇","处","场","区"},A199,LEN(B199)+1))))-LEN(B199))),"",MID(A199,LEN(B199)+1,MIN(IF(ISERROR(FIND({"道","乡","镇","处","场","区"},A199,LEN(B199)+3)),4^8,(FIND({"道","乡","镇","处","场","区"},A199,LEN(B199)+3))))-LEN(B199)))</f>
        <v/>
      </c>
      <c r="D199" s="178" t="str">
        <f t="array" ref="D199">IF(ISERROR(MID(A199,LEN(B199)+LEN(C199)+1,MAX(IF(ISERROR(FIND({"区","村","会","场"},A199,LEN(B199)+LEN(C199)+1)),0,(FIND({"区","村","会","场"},A199,LEN(B199)+LEN(C199)+1))))-LEN(B199)-LEN(C199))),"",MID(A199,LEN(B199)+LEN(C199)+1,MAX(IF(ISERROR(FIND({"区","村","会","场"},A199,LEN(B199)+LEN(C199)+3)),0,(FIND({"区","村","会","场"},A199,LEN(B199)+LEN(C199)+3))))-LEN(B199)-LEN(C199)))</f>
        <v/>
      </c>
      <c r="E199" s="49"/>
      <c r="F199" s="49" t="str">
        <f t="array" ref="F199">IF(G199="","","项")</f>
        <v/>
      </c>
      <c r="G199" s="49"/>
      <c r="H199" s="49"/>
      <c r="I199" s="49"/>
      <c r="J199" s="49"/>
      <c r="K199" s="49"/>
      <c r="L199" s="49">
        <f t="shared" si="72"/>
        <v>0</v>
      </c>
      <c r="M199" s="49"/>
      <c r="N199" s="84"/>
      <c r="O199" s="166"/>
      <c r="P199" s="53"/>
      <c r="Q199" s="196" t="str">
        <f t="shared" si="73"/>
        <v/>
      </c>
      <c r="R199" s="168" t="s">
        <v>150</v>
      </c>
      <c r="S199" s="169"/>
      <c r="T199" s="180" t="str">
        <f t="shared" si="74"/>
        <v>人</v>
      </c>
      <c r="U199" s="97"/>
      <c r="V199" s="111">
        <f t="shared" si="75"/>
        <v>0</v>
      </c>
      <c r="W199" s="100"/>
    </row>
    <row r="200" spans="1:23" s="2" customFormat="1" ht="21.75" hidden="1" customHeight="1">
      <c r="A200" s="177"/>
      <c r="B200" s="178" t="str">
        <f>MID(A200,1,MIN(IF(ISERROR(FIND({"县","市","区"},A200)),4^8,FIND({"县","市","区"},A200))))</f>
        <v/>
      </c>
      <c r="C200" s="178" t="str">
        <f>IF(ISERROR(MID(A200,LEN(B200)+1,MAX(IF(ISERROR(FIND({"道","乡","镇","处","场","区"},A200,LEN(B200)+1)),0,(FIND({"道","乡","镇","处","场","区"},A200,LEN(B200)+1))))-LEN(B200))),"",MID(A200,LEN(B200)+1,MIN(IF(ISERROR(FIND({"道","乡","镇","处","场","区"},A200,LEN(B200)+3)),4^8,(FIND({"道","乡","镇","处","场","区"},A200,LEN(B200)+3))))-LEN(B200)))</f>
        <v/>
      </c>
      <c r="D200" s="178" t="str">
        <f t="array" ref="D200">IF(ISERROR(MID(A200,LEN(B200)+LEN(C200)+1,MAX(IF(ISERROR(FIND({"区","村","会","场"},A200,LEN(B200)+LEN(C200)+1)),0,(FIND({"区","村","会","场"},A200,LEN(B200)+LEN(C200)+1))))-LEN(B200)-LEN(C200))),"",MID(A200,LEN(B200)+LEN(C200)+1,MAX(IF(ISERROR(FIND({"区","村","会","场"},A200,LEN(B200)+LEN(C200)+3)),0,(FIND({"区","村","会","场"},A200,LEN(B200)+LEN(C200)+3))))-LEN(B200)-LEN(C200)))</f>
        <v/>
      </c>
      <c r="E200" s="49"/>
      <c r="F200" s="49" t="str">
        <f t="array" ref="F200">IF(G200="","","项")</f>
        <v/>
      </c>
      <c r="G200" s="49"/>
      <c r="H200" s="49"/>
      <c r="I200" s="49"/>
      <c r="J200" s="49"/>
      <c r="K200" s="49"/>
      <c r="L200" s="49">
        <f t="shared" si="72"/>
        <v>0</v>
      </c>
      <c r="M200" s="49"/>
      <c r="N200" s="84"/>
      <c r="O200" s="166"/>
      <c r="P200" s="53"/>
      <c r="Q200" s="196" t="str">
        <f t="shared" si="73"/>
        <v/>
      </c>
      <c r="R200" s="168" t="s">
        <v>150</v>
      </c>
      <c r="S200" s="169"/>
      <c r="T200" s="180" t="str">
        <f t="shared" si="74"/>
        <v>人</v>
      </c>
      <c r="U200" s="97"/>
      <c r="V200" s="111">
        <f t="shared" si="75"/>
        <v>0</v>
      </c>
      <c r="W200" s="100"/>
    </row>
    <row r="201" spans="1:23" s="2" customFormat="1" ht="25.5" hidden="1" customHeight="1">
      <c r="A201" s="37" t="s">
        <v>152</v>
      </c>
      <c r="B201" s="38"/>
      <c r="C201" s="38"/>
      <c r="D201" s="38"/>
      <c r="E201" s="38"/>
      <c r="F201" s="38" t="s">
        <v>25</v>
      </c>
      <c r="G201" s="40">
        <f>SUM(G202:G206)</f>
        <v>0</v>
      </c>
      <c r="H201" s="38"/>
      <c r="I201" s="38"/>
      <c r="J201" s="38"/>
      <c r="K201" s="40"/>
      <c r="L201" s="40">
        <f t="shared" ref="L201:N201" si="76">SUM(L202:L206)</f>
        <v>0</v>
      </c>
      <c r="M201" s="40">
        <f t="shared" si="76"/>
        <v>0</v>
      </c>
      <c r="N201" s="40">
        <f t="shared" si="76"/>
        <v>0</v>
      </c>
      <c r="O201" s="92" t="s">
        <v>153</v>
      </c>
      <c r="P201" s="187">
        <f t="array" ref="P201">SUM(IF(ISERROR(SEARCH("职业教育",O202:O206)),0,1)*P202:P206)</f>
        <v>0</v>
      </c>
      <c r="Q201" s="197" t="s">
        <v>148</v>
      </c>
      <c r="R201" s="92" t="s">
        <v>150</v>
      </c>
      <c r="S201" s="198">
        <f t="array" ref="S201">SUM(IF(ISERROR(SEARCH("培训移民",R202:R206)),0,1)*S202:S206)</f>
        <v>0</v>
      </c>
      <c r="T201" s="197" t="s">
        <v>33</v>
      </c>
      <c r="U201" s="146"/>
      <c r="V201" s="111">
        <f t="shared" si="75"/>
        <v>0</v>
      </c>
      <c r="W201" s="100"/>
    </row>
    <row r="202" spans="1:23" s="2" customFormat="1" ht="25.5" hidden="1" customHeight="1">
      <c r="A202" s="177"/>
      <c r="B202" s="178" t="str">
        <f>MID(A202,1,MIN(IF(ISERROR(FIND({"县","市","区"},A202)),4^8,FIND({"县","市","区"},A202))))</f>
        <v/>
      </c>
      <c r="C202" s="178" t="str">
        <f>IF(ISERROR(MID(A202,LEN(B202)+1,MAX(IF(ISERROR(FIND({"道","乡","镇","处","场","区"},A202,LEN(B202)+1)),0,(FIND({"道","乡","镇","处","场","区"},A202,LEN(B202)+1))))-LEN(B202))),"",MID(A202,LEN(B202)+1,MIN(IF(ISERROR(FIND({"道","乡","镇","处","场","区"},A202,LEN(B202)+3)),4^8,(FIND({"道","乡","镇","处","场","区"},A202,LEN(B202)+3))))-LEN(B202)))</f>
        <v/>
      </c>
      <c r="D202" s="178" t="str">
        <f t="array" ref="D202">IF(ISERROR(MID(A202,LEN(B202)+LEN(C202)+1,MAX(IF(ISERROR(FIND({"区","村","会","场"},A202,LEN(B202)+LEN(C202)+1)),0,(FIND({"区","村","会","场"},A202,LEN(B202)+LEN(C202)+1))))-LEN(B202)-LEN(C202))),"",MID(A202,LEN(B202)+LEN(C202)+1,MAX(IF(ISERROR(FIND({"区","村","会","场"},A202,LEN(B202)+LEN(C202)+3)),0,(FIND({"区","村","会","场"},A202,LEN(B202)+LEN(C202)+3))))-LEN(B202)-LEN(C202)))</f>
        <v/>
      </c>
      <c r="E202" s="49"/>
      <c r="F202" s="49" t="str">
        <f t="array" ref="F202">IF(G202="","","项")</f>
        <v/>
      </c>
      <c r="G202" s="49"/>
      <c r="H202" s="49"/>
      <c r="I202" s="49"/>
      <c r="J202" s="49"/>
      <c r="K202" s="49"/>
      <c r="L202" s="49">
        <f t="shared" ref="L202:L206" si="77">SUM(M202:N202)</f>
        <v>0</v>
      </c>
      <c r="M202" s="49"/>
      <c r="N202" s="84"/>
      <c r="O202" s="159"/>
      <c r="P202" s="58"/>
      <c r="Q202" s="176"/>
      <c r="R202" s="159" t="s">
        <v>150</v>
      </c>
      <c r="S202" s="58"/>
      <c r="T202" s="176" t="str">
        <f t="shared" ref="T202:T206" si="78">IF(R202="培训移民","人",IF(R202="受益牲畜","头",""))</f>
        <v>人</v>
      </c>
      <c r="U202" s="97"/>
      <c r="V202" s="111">
        <f t="shared" si="75"/>
        <v>0</v>
      </c>
      <c r="W202" s="100"/>
    </row>
    <row r="203" spans="1:23" s="2" customFormat="1" ht="25.5" hidden="1" customHeight="1">
      <c r="A203" s="177"/>
      <c r="B203" s="178" t="str">
        <f>MID(A203,1,MIN(IF(ISERROR(FIND({"县","市","区"},A203)),4^8,FIND({"县","市","区"},A203))))</f>
        <v/>
      </c>
      <c r="C203" s="178" t="str">
        <f>IF(ISERROR(MID(A203,LEN(B203)+1,MAX(IF(ISERROR(FIND({"道","乡","镇","处","场","区"},A203,LEN(B203)+1)),0,(FIND({"道","乡","镇","处","场","区"},A203,LEN(B203)+1))))-LEN(B203))),"",MID(A203,LEN(B203)+1,MIN(IF(ISERROR(FIND({"道","乡","镇","处","场","区"},A203,LEN(B203)+3)),4^8,(FIND({"道","乡","镇","处","场","区"},A203,LEN(B203)+3))))-LEN(B203)))</f>
        <v/>
      </c>
      <c r="D203" s="178" t="str">
        <f t="array" ref="D203">IF(ISERROR(MID(A203,LEN(B203)+LEN(C203)+1,MAX(IF(ISERROR(FIND({"区","村","会","场"},A203,LEN(B203)+LEN(C203)+1)),0,(FIND({"区","村","会","场"},A203,LEN(B203)+LEN(C203)+1))))-LEN(B203)-LEN(C203))),"",MID(A203,LEN(B203)+LEN(C203)+1,MAX(IF(ISERROR(FIND({"区","村","会","场"},A203,LEN(B203)+LEN(C203)+3)),0,(FIND({"区","村","会","场"},A203,LEN(B203)+LEN(C203)+3))))-LEN(B203)-LEN(C203)))</f>
        <v/>
      </c>
      <c r="E203" s="49"/>
      <c r="F203" s="49" t="str">
        <f t="array" ref="F203">IF(G203="","","项")</f>
        <v/>
      </c>
      <c r="G203" s="49"/>
      <c r="H203" s="49"/>
      <c r="I203" s="49"/>
      <c r="J203" s="49"/>
      <c r="K203" s="49"/>
      <c r="L203" s="49">
        <f t="shared" si="77"/>
        <v>0</v>
      </c>
      <c r="M203" s="49"/>
      <c r="N203" s="84"/>
      <c r="O203" s="159"/>
      <c r="P203" s="58"/>
      <c r="Q203" s="176"/>
      <c r="R203" s="159" t="s">
        <v>150</v>
      </c>
      <c r="S203" s="58"/>
      <c r="T203" s="176" t="str">
        <f t="shared" si="78"/>
        <v>人</v>
      </c>
      <c r="U203" s="97"/>
      <c r="V203" s="111">
        <f t="shared" si="75"/>
        <v>0</v>
      </c>
      <c r="W203" s="100"/>
    </row>
    <row r="204" spans="1:23" s="2" customFormat="1" ht="25.5" hidden="1" customHeight="1">
      <c r="A204" s="177"/>
      <c r="B204" s="178" t="str">
        <f>MID(A204,1,MIN(IF(ISERROR(FIND({"县","市","区"},A204)),4^8,FIND({"县","市","区"},A204))))</f>
        <v/>
      </c>
      <c r="C204" s="178" t="str">
        <f>IF(ISERROR(MID(A204,LEN(B204)+1,MAX(IF(ISERROR(FIND({"道","乡","镇","处","场","区"},A204,LEN(B204)+1)),0,(FIND({"道","乡","镇","处","场","区"},A204,LEN(B204)+1))))-LEN(B204))),"",MID(A204,LEN(B204)+1,MIN(IF(ISERROR(FIND({"道","乡","镇","处","场","区"},A204,LEN(B204)+3)),4^8,(FIND({"道","乡","镇","处","场","区"},A204,LEN(B204)+3))))-LEN(B204)))</f>
        <v/>
      </c>
      <c r="D204" s="178" t="str">
        <f t="array" ref="D204">IF(ISERROR(MID(A204,LEN(B204)+LEN(C204)+1,MAX(IF(ISERROR(FIND({"区","村","会","场"},A204,LEN(B204)+LEN(C204)+1)),0,(FIND({"区","村","会","场"},A204,LEN(B204)+LEN(C204)+1))))-LEN(B204)-LEN(C204))),"",MID(A204,LEN(B204)+LEN(C204)+1,MAX(IF(ISERROR(FIND({"区","村","会","场"},A204,LEN(B204)+LEN(C204)+3)),0,(FIND({"区","村","会","场"},A204,LEN(B204)+LEN(C204)+3))))-LEN(B204)-LEN(C204)))</f>
        <v/>
      </c>
      <c r="E204" s="49"/>
      <c r="F204" s="49" t="str">
        <f t="array" ref="F204">IF(G204="","","项")</f>
        <v/>
      </c>
      <c r="G204" s="49"/>
      <c r="H204" s="49"/>
      <c r="I204" s="49"/>
      <c r="J204" s="49"/>
      <c r="K204" s="49"/>
      <c r="L204" s="49">
        <f t="shared" si="77"/>
        <v>0</v>
      </c>
      <c r="M204" s="49"/>
      <c r="N204" s="84"/>
      <c r="O204" s="159"/>
      <c r="P204" s="58"/>
      <c r="Q204" s="176"/>
      <c r="R204" s="159" t="s">
        <v>150</v>
      </c>
      <c r="S204" s="58"/>
      <c r="T204" s="176" t="str">
        <f t="shared" si="78"/>
        <v>人</v>
      </c>
      <c r="U204" s="97"/>
      <c r="V204" s="111">
        <f t="shared" si="75"/>
        <v>0</v>
      </c>
      <c r="W204" s="100"/>
    </row>
    <row r="205" spans="1:23" s="2" customFormat="1" ht="25.5" hidden="1" customHeight="1">
      <c r="A205" s="177"/>
      <c r="B205" s="178" t="str">
        <f>MID(A205,1,MIN(IF(ISERROR(FIND({"县","市","区"},A205)),4^8,FIND({"县","市","区"},A205))))</f>
        <v/>
      </c>
      <c r="C205" s="178" t="str">
        <f>IF(ISERROR(MID(A205,LEN(B205)+1,MAX(IF(ISERROR(FIND({"道","乡","镇","处","场","区"},A205,LEN(B205)+1)),0,(FIND({"道","乡","镇","处","场","区"},A205,LEN(B205)+1))))-LEN(B205))),"",MID(A205,LEN(B205)+1,MIN(IF(ISERROR(FIND({"道","乡","镇","处","场","区"},A205,LEN(B205)+3)),4^8,(FIND({"道","乡","镇","处","场","区"},A205,LEN(B205)+3))))-LEN(B205)))</f>
        <v/>
      </c>
      <c r="D205" s="178" t="str">
        <f t="array" ref="D205">IF(ISERROR(MID(A205,LEN(B205)+LEN(C205)+1,MAX(IF(ISERROR(FIND({"区","村","会","场"},A205,LEN(B205)+LEN(C205)+1)),0,(FIND({"区","村","会","场"},A205,LEN(B205)+LEN(C205)+1))))-LEN(B205)-LEN(C205))),"",MID(A205,LEN(B205)+LEN(C205)+1,MAX(IF(ISERROR(FIND({"区","村","会","场"},A205,LEN(B205)+LEN(C205)+3)),0,(FIND({"区","村","会","场"},A205,LEN(B205)+LEN(C205)+3))))-LEN(B205)-LEN(C205)))</f>
        <v/>
      </c>
      <c r="E205" s="49"/>
      <c r="F205" s="49" t="str">
        <f t="array" ref="F205">IF(G205="","","项")</f>
        <v/>
      </c>
      <c r="G205" s="49"/>
      <c r="H205" s="49"/>
      <c r="I205" s="49"/>
      <c r="J205" s="49"/>
      <c r="K205" s="49"/>
      <c r="L205" s="49">
        <f t="shared" si="77"/>
        <v>0</v>
      </c>
      <c r="M205" s="49"/>
      <c r="N205" s="84"/>
      <c r="O205" s="159"/>
      <c r="P205" s="58"/>
      <c r="Q205" s="176"/>
      <c r="R205" s="159" t="s">
        <v>150</v>
      </c>
      <c r="S205" s="58"/>
      <c r="T205" s="176" t="str">
        <f t="shared" si="78"/>
        <v>人</v>
      </c>
      <c r="U205" s="97"/>
      <c r="V205" s="111">
        <f t="shared" si="75"/>
        <v>0</v>
      </c>
      <c r="W205" s="100"/>
    </row>
    <row r="206" spans="1:23" s="2" customFormat="1" ht="21.75" hidden="1" customHeight="1">
      <c r="A206" s="177"/>
      <c r="B206" s="178" t="str">
        <f>MID(A206,1,MIN(IF(ISERROR(FIND({"县","市","区"},A206)),4^8,FIND({"县","市","区"},A206))))</f>
        <v/>
      </c>
      <c r="C206" s="178" t="str">
        <f>IF(ISERROR(MID(A206,LEN(B206)+1,MAX(IF(ISERROR(FIND({"道","乡","镇","处","场","区"},A206,LEN(B206)+1)),0,(FIND({"道","乡","镇","处","场","区"},A206,LEN(B206)+1))))-LEN(B206))),"",MID(A206,LEN(B206)+1,MIN(IF(ISERROR(FIND({"道","乡","镇","处","场","区"},A206,LEN(B206)+3)),4^8,(FIND({"道","乡","镇","处","场","区"},A206,LEN(B206)+3))))-LEN(B206)))</f>
        <v/>
      </c>
      <c r="D206" s="178" t="str">
        <f t="array" ref="D206">IF(ISERROR(MID(A206,LEN(B206)+LEN(C206)+1,MAX(IF(ISERROR(FIND({"区","村","会","场"},A206,LEN(B206)+LEN(C206)+1)),0,(FIND({"区","村","会","场"},A206,LEN(B206)+LEN(C206)+1))))-LEN(B206)-LEN(C206))),"",MID(A206,LEN(B206)+LEN(C206)+1,MAX(IF(ISERROR(FIND({"区","村","会","场"},A206,LEN(B206)+LEN(C206)+3)),0,(FIND({"区","村","会","场"},A206,LEN(B206)+LEN(C206)+3))))-LEN(B206)-LEN(C206)))</f>
        <v/>
      </c>
      <c r="E206" s="49"/>
      <c r="F206" s="49" t="str">
        <f t="array" ref="F206">IF(G206="","","项")</f>
        <v/>
      </c>
      <c r="G206" s="49"/>
      <c r="H206" s="49"/>
      <c r="I206" s="49"/>
      <c r="J206" s="49"/>
      <c r="K206" s="49"/>
      <c r="L206" s="49">
        <f t="shared" si="77"/>
        <v>0</v>
      </c>
      <c r="M206" s="49"/>
      <c r="N206" s="84"/>
      <c r="O206" s="159"/>
      <c r="P206" s="58"/>
      <c r="Q206" s="176"/>
      <c r="R206" s="159" t="s">
        <v>150</v>
      </c>
      <c r="S206" s="58"/>
      <c r="T206" s="176" t="str">
        <f t="shared" si="78"/>
        <v>人</v>
      </c>
      <c r="U206" s="97"/>
      <c r="V206" s="111">
        <f t="shared" si="75"/>
        <v>0</v>
      </c>
      <c r="W206" s="100"/>
    </row>
    <row r="207" spans="1:23" s="2" customFormat="1" ht="25.5" hidden="1" customHeight="1">
      <c r="A207" s="37" t="s">
        <v>154</v>
      </c>
      <c r="B207" s="38"/>
      <c r="C207" s="38"/>
      <c r="D207" s="38"/>
      <c r="E207" s="38"/>
      <c r="F207" s="38" t="s">
        <v>25</v>
      </c>
      <c r="G207" s="40">
        <f>SUM(G208:G211)</f>
        <v>0</v>
      </c>
      <c r="H207" s="38"/>
      <c r="I207" s="38"/>
      <c r="J207" s="38"/>
      <c r="K207" s="40"/>
      <c r="L207" s="40">
        <f t="shared" ref="L207:N207" si="79">SUM(L208:L211)</f>
        <v>0</v>
      </c>
      <c r="M207" s="40">
        <f t="shared" si="79"/>
        <v>0</v>
      </c>
      <c r="N207" s="40">
        <f t="shared" si="79"/>
        <v>0</v>
      </c>
      <c r="O207" s="92" t="s">
        <v>155</v>
      </c>
      <c r="P207" s="187">
        <f t="array" ref="P207">SUM(IF(ISERROR(SEARCH("移民干部培训",O208:O211)),0,1)*P208:P211)</f>
        <v>0</v>
      </c>
      <c r="Q207" s="197" t="s">
        <v>148</v>
      </c>
      <c r="R207" s="92" t="s">
        <v>150</v>
      </c>
      <c r="S207" s="198">
        <f t="array" ref="S207">SUM(IF(ISERROR(SEARCH("培训移民",R208:R211)),0,1)*S208:S211)</f>
        <v>0</v>
      </c>
      <c r="T207" s="197" t="s">
        <v>33</v>
      </c>
      <c r="U207" s="146"/>
      <c r="V207" s="111">
        <f t="shared" si="75"/>
        <v>0</v>
      </c>
      <c r="W207" s="100"/>
    </row>
    <row r="208" spans="1:23" s="2" customFormat="1" ht="25.5" hidden="1" customHeight="1">
      <c r="A208" s="177"/>
      <c r="B208" s="178" t="str">
        <f>MID(A208,1,MIN(IF(ISERROR(FIND({"县","市","区"},A208)),4^8,FIND({"县","市","区"},A208))))</f>
        <v/>
      </c>
      <c r="C208" s="178" t="str">
        <f>IF(ISERROR(MID(A208,LEN(B208)+1,MAX(IF(ISERROR(FIND({"道","乡","镇","处","场","区"},A208,LEN(B208)+1)),0,(FIND({"道","乡","镇","处","场","区"},A208,LEN(B208)+1))))-LEN(B208))),"",MID(A208,LEN(B208)+1,MIN(IF(ISERROR(FIND({"道","乡","镇","处","场","区"},A208,LEN(B208)+3)),4^8,(FIND({"道","乡","镇","处","场","区"},A208,LEN(B208)+3))))-LEN(B208)))</f>
        <v/>
      </c>
      <c r="D208" s="178" t="str">
        <f t="array" ref="D208">IF(ISERROR(MID(A208,LEN(B208)+LEN(C208)+1,MAX(IF(ISERROR(FIND({"区","村","会","场"},A208,LEN(B208)+LEN(C208)+1)),0,(FIND({"区","村","会","场"},A208,LEN(B208)+LEN(C208)+1))))-LEN(B208)-LEN(C208))),"",MID(A208,LEN(B208)+LEN(C208)+1,MAX(IF(ISERROR(FIND({"区","村","会","场"},A208,LEN(B208)+LEN(C208)+3)),0,(FIND({"区","村","会","场"},A208,LEN(B208)+LEN(C208)+3))))-LEN(B208)-LEN(C208)))</f>
        <v/>
      </c>
      <c r="E208" s="49"/>
      <c r="F208" s="49" t="str">
        <f t="array" ref="F208">IF(G208="","","项")</f>
        <v/>
      </c>
      <c r="G208" s="49"/>
      <c r="H208" s="49"/>
      <c r="I208" s="49"/>
      <c r="J208" s="49"/>
      <c r="K208" s="49"/>
      <c r="L208" s="49">
        <f t="shared" ref="L208:L211" si="80">SUM(M208:N208)</f>
        <v>0</v>
      </c>
      <c r="M208" s="49"/>
      <c r="N208" s="84"/>
      <c r="O208" s="159"/>
      <c r="P208" s="58"/>
      <c r="Q208" s="176" t="str">
        <f t="shared" ref="Q208:Q211" si="81">IF(O208="","","人.次")</f>
        <v/>
      </c>
      <c r="R208" s="159" t="s">
        <v>150</v>
      </c>
      <c r="S208" s="58"/>
      <c r="T208" s="176" t="str">
        <f t="shared" ref="T208:T211" si="82">IF(R208="培训移民","人",IF(R208="受益牲畜","头",""))</f>
        <v>人</v>
      </c>
      <c r="U208" s="97"/>
      <c r="V208" s="111">
        <f t="shared" si="75"/>
        <v>0</v>
      </c>
      <c r="W208" s="100"/>
    </row>
    <row r="209" spans="1:23" s="2" customFormat="1" ht="25.5" hidden="1" customHeight="1">
      <c r="A209" s="177"/>
      <c r="B209" s="178" t="str">
        <f>MID(A209,1,MIN(IF(ISERROR(FIND({"县","市","区"},A209)),4^8,FIND({"县","市","区"},A209))))</f>
        <v/>
      </c>
      <c r="C209" s="178" t="str">
        <f>IF(ISERROR(MID(A209,LEN(B209)+1,MAX(IF(ISERROR(FIND({"道","乡","镇","处","场","区"},A209,LEN(B209)+1)),0,(FIND({"道","乡","镇","处","场","区"},A209,LEN(B209)+1))))-LEN(B209))),"",MID(A209,LEN(B209)+1,MIN(IF(ISERROR(FIND({"道","乡","镇","处","场","区"},A209,LEN(B209)+3)),4^8,(FIND({"道","乡","镇","处","场","区"},A209,LEN(B209)+3))))-LEN(B209)))</f>
        <v/>
      </c>
      <c r="D209" s="178" t="str">
        <f t="array" ref="D209">IF(ISERROR(MID(A209,LEN(B209)+LEN(C209)+1,MAX(IF(ISERROR(FIND({"区","村","会","场"},A209,LEN(B209)+LEN(C209)+1)),0,(FIND({"区","村","会","场"},A209,LEN(B209)+LEN(C209)+1))))-LEN(B209)-LEN(C209))),"",MID(A209,LEN(B209)+LEN(C209)+1,MAX(IF(ISERROR(FIND({"区","村","会","场"},A209,LEN(B209)+LEN(C209)+3)),0,(FIND({"区","村","会","场"},A209,LEN(B209)+LEN(C209)+3))))-LEN(B209)-LEN(C209)))</f>
        <v/>
      </c>
      <c r="E209" s="49"/>
      <c r="F209" s="49" t="str">
        <f t="array" ref="F209">IF(G209="","","项")</f>
        <v/>
      </c>
      <c r="G209" s="49"/>
      <c r="H209" s="49"/>
      <c r="I209" s="49"/>
      <c r="J209" s="49"/>
      <c r="K209" s="49"/>
      <c r="L209" s="49">
        <f t="shared" si="80"/>
        <v>0</v>
      </c>
      <c r="M209" s="49"/>
      <c r="N209" s="84"/>
      <c r="O209" s="159"/>
      <c r="P209" s="58"/>
      <c r="Q209" s="176" t="str">
        <f t="shared" si="81"/>
        <v/>
      </c>
      <c r="R209" s="159" t="s">
        <v>150</v>
      </c>
      <c r="S209" s="58"/>
      <c r="T209" s="176" t="str">
        <f t="shared" si="82"/>
        <v>人</v>
      </c>
      <c r="U209" s="97"/>
      <c r="V209" s="111">
        <f t="shared" si="75"/>
        <v>0</v>
      </c>
      <c r="W209" s="100"/>
    </row>
    <row r="210" spans="1:23" s="2" customFormat="1" ht="25.5" hidden="1" customHeight="1">
      <c r="A210" s="177"/>
      <c r="B210" s="178" t="str">
        <f>MID(A210,1,MIN(IF(ISERROR(FIND({"县","市","区"},A210)),4^8,FIND({"县","市","区"},A210))))</f>
        <v/>
      </c>
      <c r="C210" s="178" t="str">
        <f>IF(ISERROR(MID(A210,LEN(B210)+1,MAX(IF(ISERROR(FIND({"道","乡","镇","处","场","区"},A210,LEN(B210)+1)),0,(FIND({"道","乡","镇","处","场","区"},A210,LEN(B210)+1))))-LEN(B210))),"",MID(A210,LEN(B210)+1,MIN(IF(ISERROR(FIND({"道","乡","镇","处","场","区"},A210,LEN(B210)+3)),4^8,(FIND({"道","乡","镇","处","场","区"},A210,LEN(B210)+3))))-LEN(B210)))</f>
        <v/>
      </c>
      <c r="D210" s="178" t="str">
        <f t="array" ref="D210">IF(ISERROR(MID(A210,LEN(B210)+LEN(C210)+1,MAX(IF(ISERROR(FIND({"区","村","会","场"},A210,LEN(B210)+LEN(C210)+1)),0,(FIND({"区","村","会","场"},A210,LEN(B210)+LEN(C210)+1))))-LEN(B210)-LEN(C210))),"",MID(A210,LEN(B210)+LEN(C210)+1,MAX(IF(ISERROR(FIND({"区","村","会","场"},A210,LEN(B210)+LEN(C210)+3)),0,(FIND({"区","村","会","场"},A210,LEN(B210)+LEN(C210)+3))))-LEN(B210)-LEN(C210)))</f>
        <v/>
      </c>
      <c r="E210" s="49"/>
      <c r="F210" s="49" t="str">
        <f t="array" ref="F210">IF(G210="","","项")</f>
        <v/>
      </c>
      <c r="G210" s="49"/>
      <c r="H210" s="49"/>
      <c r="I210" s="49"/>
      <c r="J210" s="49"/>
      <c r="K210" s="49"/>
      <c r="L210" s="49">
        <f t="shared" si="80"/>
        <v>0</v>
      </c>
      <c r="M210" s="49"/>
      <c r="N210" s="84"/>
      <c r="O210" s="159"/>
      <c r="P210" s="58"/>
      <c r="Q210" s="176" t="str">
        <f t="shared" si="81"/>
        <v/>
      </c>
      <c r="R210" s="159" t="s">
        <v>150</v>
      </c>
      <c r="S210" s="58"/>
      <c r="T210" s="176" t="str">
        <f t="shared" si="82"/>
        <v>人</v>
      </c>
      <c r="U210" s="97"/>
      <c r="V210" s="111">
        <f t="shared" si="75"/>
        <v>0</v>
      </c>
      <c r="W210" s="100"/>
    </row>
    <row r="211" spans="1:23" s="2" customFormat="1" ht="21.75" hidden="1" customHeight="1">
      <c r="A211" s="177"/>
      <c r="B211" s="178" t="str">
        <f>MID(A211,1,MIN(IF(ISERROR(FIND({"县","市","区"},A211)),4^8,FIND({"县","市","区"},A211))))</f>
        <v/>
      </c>
      <c r="C211" s="178" t="str">
        <f>IF(ISERROR(MID(A211,LEN(B211)+1,MAX(IF(ISERROR(FIND({"道","乡","镇","处","场","区"},A211,LEN(B211)+1)),0,(FIND({"道","乡","镇","处","场","区"},A211,LEN(B211)+1))))-LEN(B211))),"",MID(A211,LEN(B211)+1,MIN(IF(ISERROR(FIND({"道","乡","镇","处","场","区"},A211,LEN(B211)+3)),4^8,(FIND({"道","乡","镇","处","场","区"},A211,LEN(B211)+3))))-LEN(B211)))</f>
        <v/>
      </c>
      <c r="D211" s="178" t="str">
        <f t="array" ref="D211">IF(ISERROR(MID(A211,LEN(B211)+LEN(C211)+1,MAX(IF(ISERROR(FIND({"区","村","会","场"},A211,LEN(B211)+LEN(C211)+1)),0,(FIND({"区","村","会","场"},A211,LEN(B211)+LEN(C211)+1))))-LEN(B211)-LEN(C211))),"",MID(A211,LEN(B211)+LEN(C211)+1,MAX(IF(ISERROR(FIND({"区","村","会","场"},A211,LEN(B211)+LEN(C211)+3)),0,(FIND({"区","村","会","场"},A211,LEN(B211)+LEN(C211)+3))))-LEN(B211)-LEN(C211)))</f>
        <v/>
      </c>
      <c r="E211" s="49"/>
      <c r="F211" s="49" t="str">
        <f t="array" ref="F211">IF(G211="","","项")</f>
        <v/>
      </c>
      <c r="G211" s="49"/>
      <c r="H211" s="49"/>
      <c r="I211" s="49"/>
      <c r="J211" s="49"/>
      <c r="K211" s="49"/>
      <c r="L211" s="49">
        <f t="shared" si="80"/>
        <v>0</v>
      </c>
      <c r="M211" s="49"/>
      <c r="N211" s="84"/>
      <c r="O211" s="159"/>
      <c r="P211" s="58"/>
      <c r="Q211" s="176" t="str">
        <f t="shared" si="81"/>
        <v/>
      </c>
      <c r="R211" s="159" t="s">
        <v>150</v>
      </c>
      <c r="S211" s="58"/>
      <c r="T211" s="176" t="str">
        <f t="shared" si="82"/>
        <v>人</v>
      </c>
      <c r="U211" s="97"/>
      <c r="V211" s="111">
        <f t="shared" si="75"/>
        <v>0</v>
      </c>
      <c r="W211" s="100"/>
    </row>
    <row r="212" spans="1:23" s="2" customFormat="1" ht="25.5" hidden="1" customHeight="1">
      <c r="A212" s="37" t="s">
        <v>156</v>
      </c>
      <c r="B212" s="38"/>
      <c r="C212" s="38"/>
      <c r="D212" s="38"/>
      <c r="E212" s="38"/>
      <c r="F212" s="38" t="s">
        <v>25</v>
      </c>
      <c r="G212" s="40">
        <f>SUM(G213:G214)</f>
        <v>0</v>
      </c>
      <c r="H212" s="38"/>
      <c r="I212" s="38"/>
      <c r="J212" s="38"/>
      <c r="K212" s="40"/>
      <c r="L212" s="40">
        <f>SUM(L213:L214)</f>
        <v>0</v>
      </c>
      <c r="M212" s="40">
        <f>SUM(M213:M214)</f>
        <v>0</v>
      </c>
      <c r="N212" s="40">
        <f>SUM(N215:N218)</f>
        <v>0</v>
      </c>
      <c r="O212" s="92" t="s">
        <v>157</v>
      </c>
      <c r="P212" s="187"/>
      <c r="Q212" s="197" t="s">
        <v>53</v>
      </c>
      <c r="R212" s="92"/>
      <c r="S212" s="198"/>
      <c r="T212" s="197"/>
      <c r="U212" s="146"/>
      <c r="V212" s="111">
        <f t="shared" si="75"/>
        <v>0</v>
      </c>
      <c r="W212" s="100"/>
    </row>
    <row r="213" spans="1:23" s="2" customFormat="1" ht="25.5" hidden="1" customHeight="1">
      <c r="A213" s="177"/>
      <c r="B213" s="178"/>
      <c r="C213" s="178"/>
      <c r="D213" s="178"/>
      <c r="E213" s="49"/>
      <c r="F213" s="49"/>
      <c r="G213" s="49"/>
      <c r="H213" s="49"/>
      <c r="I213" s="49"/>
      <c r="J213" s="49"/>
      <c r="K213" s="49"/>
      <c r="L213" s="49"/>
      <c r="M213" s="49"/>
      <c r="N213" s="84"/>
      <c r="O213" s="159"/>
      <c r="P213" s="58"/>
      <c r="Q213" s="176"/>
      <c r="R213" s="168"/>
      <c r="S213" s="169"/>
      <c r="T213" s="180"/>
      <c r="U213" s="97"/>
      <c r="V213" s="111">
        <f t="shared" si="75"/>
        <v>0</v>
      </c>
      <c r="W213" s="100"/>
    </row>
    <row r="214" spans="1:23" s="7" customFormat="1" ht="21.75" hidden="1" customHeight="1">
      <c r="A214" s="177"/>
      <c r="B214" s="178"/>
      <c r="C214" s="178"/>
      <c r="D214" s="178"/>
      <c r="E214" s="49"/>
      <c r="F214" s="49"/>
      <c r="G214" s="49"/>
      <c r="H214" s="49"/>
      <c r="I214" s="49"/>
      <c r="J214" s="49"/>
      <c r="K214" s="49"/>
      <c r="L214" s="49"/>
      <c r="M214" s="49"/>
      <c r="N214" s="84"/>
      <c r="O214" s="159"/>
      <c r="P214" s="58"/>
      <c r="Q214" s="176"/>
      <c r="R214" s="168"/>
      <c r="S214" s="169"/>
      <c r="T214" s="180"/>
      <c r="U214" s="97"/>
      <c r="V214" s="111"/>
      <c r="W214" s="126"/>
    </row>
    <row r="215" spans="1:23" s="2" customFormat="1" ht="23.25" hidden="1" customHeight="1">
      <c r="A215" s="33" t="s">
        <v>158</v>
      </c>
      <c r="B215" s="34"/>
      <c r="C215" s="34"/>
      <c r="D215" s="34"/>
      <c r="E215" s="34"/>
      <c r="F215" s="34" t="s">
        <v>25</v>
      </c>
      <c r="G215" s="36">
        <f>SUM(G216:G220)</f>
        <v>0</v>
      </c>
      <c r="H215" s="34"/>
      <c r="I215" s="34"/>
      <c r="J215" s="34"/>
      <c r="K215" s="36"/>
      <c r="L215" s="36">
        <f t="shared" ref="L215:N215" si="83">SUM(L216:L220)</f>
        <v>0</v>
      </c>
      <c r="M215" s="36">
        <f t="shared" si="83"/>
        <v>0</v>
      </c>
      <c r="N215" s="36">
        <f t="shared" si="83"/>
        <v>0</v>
      </c>
      <c r="O215" s="188" t="s">
        <v>157</v>
      </c>
      <c r="P215" s="189">
        <v>2</v>
      </c>
      <c r="Q215" s="199" t="s">
        <v>53</v>
      </c>
      <c r="R215" s="188"/>
      <c r="S215" s="200"/>
      <c r="T215" s="199"/>
      <c r="U215" s="201"/>
      <c r="V215" s="111">
        <f t="shared" ref="V215:V219" si="84">S216+P216+L216+G216</f>
        <v>0</v>
      </c>
      <c r="W215" s="100"/>
    </row>
    <row r="216" spans="1:23" s="2" customFormat="1" ht="30.95" hidden="1" customHeight="1">
      <c r="A216" s="154"/>
      <c r="B216" s="21"/>
      <c r="C216" s="21"/>
      <c r="D216" s="21"/>
      <c r="E216" s="21"/>
      <c r="F216" s="184" t="str">
        <f t="array" ref="F216">IF(G216="","","项")</f>
        <v/>
      </c>
      <c r="G216" s="21"/>
      <c r="H216" s="21"/>
      <c r="I216" s="21"/>
      <c r="J216" s="21"/>
      <c r="K216" s="21"/>
      <c r="L216" s="190">
        <f t="shared" ref="L216:L220" si="85">SUM(M216:N216)</f>
        <v>0</v>
      </c>
      <c r="M216" s="21"/>
      <c r="N216" s="21"/>
      <c r="O216" s="159"/>
      <c r="P216" s="58"/>
      <c r="Q216" s="176" t="str">
        <f t="shared" ref="Q216:Q220" si="86">IF(O216="","","宗")</f>
        <v/>
      </c>
      <c r="R216" s="159"/>
      <c r="S216" s="58"/>
      <c r="T216" s="176"/>
      <c r="U216" s="97"/>
      <c r="V216" s="111">
        <f t="shared" si="84"/>
        <v>0</v>
      </c>
      <c r="W216" s="100"/>
    </row>
    <row r="217" spans="1:23" s="2" customFormat="1" ht="30.95" hidden="1" customHeight="1">
      <c r="A217" s="154"/>
      <c r="B217" s="21"/>
      <c r="C217" s="21"/>
      <c r="D217" s="21"/>
      <c r="E217" s="21"/>
      <c r="F217" s="184" t="str">
        <f t="array" ref="F217">IF(G217="","","项")</f>
        <v/>
      </c>
      <c r="G217" s="21"/>
      <c r="H217" s="21"/>
      <c r="I217" s="21"/>
      <c r="J217" s="21"/>
      <c r="K217" s="21"/>
      <c r="L217" s="190">
        <f t="shared" si="85"/>
        <v>0</v>
      </c>
      <c r="M217" s="21"/>
      <c r="N217" s="21"/>
      <c r="O217" s="159"/>
      <c r="P217" s="58"/>
      <c r="Q217" s="176" t="str">
        <f t="shared" si="86"/>
        <v/>
      </c>
      <c r="R217" s="159"/>
      <c r="S217" s="58"/>
      <c r="T217" s="176"/>
      <c r="U217" s="97"/>
      <c r="V217" s="111">
        <f t="shared" si="84"/>
        <v>0</v>
      </c>
      <c r="W217" s="100"/>
    </row>
    <row r="218" spans="1:23" s="2" customFormat="1" ht="23.25" hidden="1" customHeight="1">
      <c r="A218" s="154"/>
      <c r="B218" s="21"/>
      <c r="C218" s="21"/>
      <c r="D218" s="21"/>
      <c r="E218" s="21"/>
      <c r="F218" s="184" t="str">
        <f t="array" ref="F218">IF(G218="","","项")</f>
        <v/>
      </c>
      <c r="G218" s="21"/>
      <c r="H218" s="21"/>
      <c r="I218" s="21"/>
      <c r="J218" s="21"/>
      <c r="K218" s="21"/>
      <c r="L218" s="190">
        <f t="shared" si="85"/>
        <v>0</v>
      </c>
      <c r="M218" s="21"/>
      <c r="N218" s="21"/>
      <c r="O218" s="159"/>
      <c r="P218" s="58"/>
      <c r="Q218" s="176" t="str">
        <f t="shared" si="86"/>
        <v/>
      </c>
      <c r="R218" s="159"/>
      <c r="S218" s="58"/>
      <c r="T218" s="176"/>
      <c r="U218" s="97"/>
      <c r="V218" s="111">
        <f t="shared" si="84"/>
        <v>0</v>
      </c>
      <c r="W218" s="100"/>
    </row>
    <row r="219" spans="1:23" s="2" customFormat="1" ht="23.25" hidden="1" customHeight="1">
      <c r="A219" s="154"/>
      <c r="B219" s="21"/>
      <c r="C219" s="21"/>
      <c r="D219" s="21"/>
      <c r="E219" s="21"/>
      <c r="F219" s="184" t="str">
        <f t="array" ref="F219">IF(G219="","","项")</f>
        <v/>
      </c>
      <c r="G219" s="21"/>
      <c r="H219" s="21"/>
      <c r="I219" s="21"/>
      <c r="J219" s="21"/>
      <c r="K219" s="21"/>
      <c r="L219" s="190">
        <f t="shared" si="85"/>
        <v>0</v>
      </c>
      <c r="M219" s="21"/>
      <c r="N219" s="21"/>
      <c r="O219" s="159"/>
      <c r="P219" s="58"/>
      <c r="Q219" s="176" t="str">
        <f t="shared" si="86"/>
        <v/>
      </c>
      <c r="R219" s="159"/>
      <c r="S219" s="58"/>
      <c r="T219" s="176"/>
      <c r="U219" s="97"/>
      <c r="V219" s="111">
        <f t="shared" si="84"/>
        <v>0</v>
      </c>
      <c r="W219" s="100"/>
    </row>
    <row r="220" spans="1:23" s="2" customFormat="1" ht="17.25" hidden="1" customHeight="1">
      <c r="A220" s="154"/>
      <c r="B220" s="21"/>
      <c r="C220" s="21"/>
      <c r="D220" s="21"/>
      <c r="E220" s="21"/>
      <c r="F220" s="184" t="str">
        <f t="array" ref="F220">IF(G220="","","项")</f>
        <v/>
      </c>
      <c r="G220" s="21"/>
      <c r="H220" s="21"/>
      <c r="I220" s="21"/>
      <c r="J220" s="21"/>
      <c r="K220" s="21"/>
      <c r="L220" s="190">
        <f t="shared" si="85"/>
        <v>0</v>
      </c>
      <c r="M220" s="21"/>
      <c r="N220" s="21"/>
      <c r="O220" s="159"/>
      <c r="P220" s="58"/>
      <c r="Q220" s="176" t="str">
        <f t="shared" si="86"/>
        <v/>
      </c>
      <c r="R220" s="159"/>
      <c r="S220" s="58"/>
      <c r="T220" s="176"/>
      <c r="U220" s="97"/>
      <c r="V220" s="100"/>
      <c r="W220" s="100"/>
    </row>
    <row r="221" spans="1:23" s="2" customFormat="1" ht="17.25" customHeight="1">
      <c r="A221" s="16"/>
      <c r="L221" s="51"/>
      <c r="O221" s="191"/>
      <c r="Q221" s="16"/>
      <c r="R221" s="191"/>
      <c r="S221" s="202"/>
      <c r="T221" s="16"/>
      <c r="U221" s="97"/>
      <c r="V221" s="100"/>
      <c r="W221" s="100"/>
    </row>
    <row r="222" spans="1:23" s="2" customFormat="1" ht="17.25" customHeight="1">
      <c r="A222" s="16"/>
      <c r="L222" s="51"/>
      <c r="O222" s="191"/>
      <c r="Q222" s="16"/>
      <c r="R222" s="191"/>
      <c r="S222" s="202"/>
      <c r="T222" s="16"/>
      <c r="U222" s="97"/>
      <c r="V222" s="100"/>
      <c r="W222" s="100"/>
    </row>
    <row r="223" spans="1:23" s="2" customFormat="1" ht="17.25" customHeight="1">
      <c r="A223" s="16"/>
      <c r="L223" s="51"/>
      <c r="O223" s="191"/>
      <c r="Q223" s="16"/>
      <c r="R223" s="191"/>
      <c r="S223" s="202"/>
      <c r="T223" s="16"/>
      <c r="U223" s="97"/>
      <c r="V223" s="100"/>
      <c r="W223" s="100"/>
    </row>
    <row r="224" spans="1:23" s="2" customFormat="1" ht="17.25" customHeight="1">
      <c r="A224" s="16"/>
      <c r="L224" s="51"/>
      <c r="O224" s="191"/>
      <c r="Q224" s="16"/>
      <c r="R224" s="191"/>
      <c r="S224" s="202"/>
      <c r="T224" s="16"/>
      <c r="U224" s="97"/>
      <c r="V224" s="100"/>
      <c r="W224" s="100"/>
    </row>
    <row r="225" spans="1:23" s="2" customFormat="1" ht="17.25" customHeight="1">
      <c r="A225" s="16"/>
      <c r="L225" s="51"/>
      <c r="O225" s="191"/>
      <c r="Q225" s="16"/>
      <c r="R225" s="191"/>
      <c r="S225" s="202"/>
      <c r="T225" s="16"/>
      <c r="U225" s="97"/>
      <c r="V225" s="100"/>
      <c r="W225" s="100"/>
    </row>
    <row r="226" spans="1:23" s="2" customFormat="1" ht="17.25" customHeight="1">
      <c r="A226" s="16"/>
      <c r="L226" s="51"/>
      <c r="O226" s="191"/>
      <c r="Q226" s="16"/>
      <c r="R226" s="191"/>
      <c r="S226" s="202"/>
      <c r="T226" s="16"/>
      <c r="U226" s="97"/>
      <c r="V226" s="100"/>
      <c r="W226" s="100"/>
    </row>
    <row r="227" spans="1:23" s="2" customFormat="1" ht="17.25" customHeight="1">
      <c r="A227" s="16"/>
      <c r="L227" s="51"/>
      <c r="O227" s="191"/>
      <c r="Q227" s="16"/>
      <c r="R227" s="191"/>
      <c r="S227" s="202"/>
      <c r="T227" s="16"/>
      <c r="U227" s="97"/>
      <c r="V227" s="100"/>
      <c r="W227" s="100"/>
    </row>
    <row r="228" spans="1:23" s="2" customFormat="1" ht="17.25" customHeight="1">
      <c r="A228" s="16"/>
      <c r="L228" s="51"/>
      <c r="O228" s="191"/>
      <c r="Q228" s="16"/>
      <c r="R228" s="191"/>
      <c r="S228" s="202"/>
      <c r="T228" s="16"/>
      <c r="U228" s="97"/>
      <c r="V228" s="100"/>
      <c r="W228" s="100"/>
    </row>
    <row r="229" spans="1:23" s="2" customFormat="1" ht="17.25" customHeight="1">
      <c r="A229" s="16"/>
      <c r="L229" s="51"/>
      <c r="O229" s="191"/>
      <c r="Q229" s="16"/>
      <c r="R229" s="191"/>
      <c r="S229" s="202"/>
      <c r="T229" s="16"/>
      <c r="U229" s="97"/>
      <c r="V229" s="100"/>
      <c r="W229" s="100"/>
    </row>
    <row r="230" spans="1:23" s="2" customFormat="1" ht="17.25" customHeight="1">
      <c r="A230" s="16"/>
      <c r="L230" s="51"/>
      <c r="O230" s="191"/>
      <c r="Q230" s="16"/>
      <c r="R230" s="191"/>
      <c r="S230" s="202"/>
      <c r="T230" s="16"/>
      <c r="U230" s="97"/>
      <c r="V230" s="100"/>
      <c r="W230" s="100"/>
    </row>
    <row r="231" spans="1:23" s="2" customFormat="1" ht="17.25" customHeight="1">
      <c r="A231" s="16"/>
      <c r="L231" s="51"/>
      <c r="O231" s="191"/>
      <c r="Q231" s="16"/>
      <c r="R231" s="191"/>
      <c r="S231" s="202"/>
      <c r="T231" s="16"/>
      <c r="U231" s="97"/>
      <c r="V231" s="100"/>
      <c r="W231" s="100"/>
    </row>
    <row r="232" spans="1:23" s="2" customFormat="1" ht="17.25" customHeight="1">
      <c r="A232" s="16"/>
      <c r="L232" s="51"/>
      <c r="O232" s="191"/>
      <c r="Q232" s="16"/>
      <c r="R232" s="191"/>
      <c r="S232" s="202"/>
      <c r="T232" s="16"/>
      <c r="U232" s="97"/>
      <c r="V232" s="100"/>
      <c r="W232" s="100"/>
    </row>
    <row r="233" spans="1:23" s="2" customFormat="1" ht="17.25" customHeight="1">
      <c r="A233" s="16"/>
      <c r="L233" s="51"/>
      <c r="O233" s="191"/>
      <c r="Q233" s="16"/>
      <c r="R233" s="191"/>
      <c r="S233" s="202"/>
      <c r="T233" s="16"/>
      <c r="U233" s="97"/>
      <c r="V233" s="100"/>
      <c r="W233" s="100"/>
    </row>
    <row r="234" spans="1:23" s="2" customFormat="1" ht="17.25" customHeight="1">
      <c r="A234" s="16"/>
      <c r="L234" s="51"/>
      <c r="O234" s="191"/>
      <c r="Q234" s="16"/>
      <c r="R234" s="191"/>
      <c r="S234" s="202"/>
      <c r="T234" s="16"/>
      <c r="U234" s="97"/>
      <c r="V234" s="100"/>
      <c r="W234" s="100"/>
    </row>
    <row r="235" spans="1:23" s="2" customFormat="1" ht="17.25" customHeight="1">
      <c r="A235" s="16"/>
      <c r="L235" s="51"/>
      <c r="O235" s="191"/>
      <c r="Q235" s="16"/>
      <c r="R235" s="191"/>
      <c r="S235" s="202"/>
      <c r="T235" s="16"/>
      <c r="U235" s="97"/>
      <c r="V235" s="100"/>
      <c r="W235" s="100"/>
    </row>
    <row r="236" spans="1:23" s="2" customFormat="1" ht="17.25" customHeight="1">
      <c r="A236" s="16"/>
      <c r="L236" s="51"/>
      <c r="O236" s="191"/>
      <c r="Q236" s="16"/>
      <c r="R236" s="191"/>
      <c r="S236" s="202"/>
      <c r="T236" s="16"/>
      <c r="U236" s="97"/>
      <c r="V236" s="100"/>
      <c r="W236" s="100"/>
    </row>
    <row r="237" spans="1:23" s="2" customFormat="1" ht="17.25" customHeight="1">
      <c r="A237" s="16"/>
      <c r="L237" s="51"/>
      <c r="O237" s="191"/>
      <c r="Q237" s="16"/>
      <c r="R237" s="191"/>
      <c r="S237" s="202"/>
      <c r="T237" s="16"/>
      <c r="U237" s="97"/>
      <c r="V237" s="100"/>
      <c r="W237" s="100"/>
    </row>
    <row r="238" spans="1:23" s="2" customFormat="1" ht="17.25" customHeight="1">
      <c r="A238" s="16"/>
      <c r="L238" s="51"/>
      <c r="O238" s="191"/>
      <c r="Q238" s="16"/>
      <c r="R238" s="191"/>
      <c r="S238" s="202"/>
      <c r="T238" s="16"/>
      <c r="U238" s="97"/>
      <c r="V238" s="100"/>
      <c r="W238" s="100"/>
    </row>
    <row r="239" spans="1:23" s="2" customFormat="1" ht="17.25" customHeight="1">
      <c r="A239" s="16"/>
      <c r="L239" s="51"/>
      <c r="O239" s="191"/>
      <c r="Q239" s="16"/>
      <c r="R239" s="191"/>
      <c r="S239" s="202"/>
      <c r="T239" s="16"/>
      <c r="U239" s="97"/>
      <c r="V239" s="100"/>
      <c r="W239" s="100"/>
    </row>
    <row r="240" spans="1:23" s="2" customFormat="1" ht="17.25" customHeight="1">
      <c r="A240" s="16"/>
      <c r="L240" s="51"/>
      <c r="O240" s="191"/>
      <c r="Q240" s="16"/>
      <c r="R240" s="191"/>
      <c r="S240" s="202"/>
      <c r="T240" s="16"/>
      <c r="U240" s="97"/>
      <c r="V240" s="100"/>
      <c r="W240" s="100"/>
    </row>
    <row r="241" spans="1:23" s="2" customFormat="1" ht="17.25" customHeight="1">
      <c r="A241" s="16"/>
      <c r="L241" s="51"/>
      <c r="O241" s="191"/>
      <c r="Q241" s="16"/>
      <c r="R241" s="191"/>
      <c r="S241" s="202"/>
      <c r="T241" s="16"/>
      <c r="U241" s="97"/>
      <c r="V241" s="100"/>
      <c r="W241" s="100"/>
    </row>
    <row r="242" spans="1:23" s="2" customFormat="1" ht="17.25" customHeight="1">
      <c r="A242" s="16"/>
      <c r="L242" s="51"/>
      <c r="O242" s="191"/>
      <c r="Q242" s="16"/>
      <c r="R242" s="191"/>
      <c r="S242" s="202"/>
      <c r="T242" s="16"/>
      <c r="U242" s="97"/>
      <c r="V242" s="100"/>
      <c r="W242" s="100"/>
    </row>
    <row r="243" spans="1:23" s="2" customFormat="1" ht="17.25" customHeight="1">
      <c r="A243" s="16"/>
      <c r="L243" s="51"/>
      <c r="O243" s="191"/>
      <c r="Q243" s="16"/>
      <c r="R243" s="191"/>
      <c r="S243" s="202"/>
      <c r="T243" s="16"/>
      <c r="U243" s="97"/>
      <c r="V243" s="100"/>
      <c r="W243" s="100"/>
    </row>
    <row r="244" spans="1:23" s="2" customFormat="1" ht="17.25" customHeight="1">
      <c r="A244" s="16"/>
      <c r="L244" s="51"/>
      <c r="O244" s="191"/>
      <c r="Q244" s="16"/>
      <c r="R244" s="191"/>
      <c r="S244" s="202"/>
      <c r="T244" s="16"/>
      <c r="U244" s="97"/>
      <c r="V244" s="100"/>
      <c r="W244" s="100"/>
    </row>
    <row r="245" spans="1:23" s="2" customFormat="1" ht="17.25" customHeight="1">
      <c r="A245" s="16"/>
      <c r="L245" s="51"/>
      <c r="O245" s="191"/>
      <c r="Q245" s="16"/>
      <c r="R245" s="191"/>
      <c r="S245" s="202"/>
      <c r="T245" s="16"/>
      <c r="U245" s="97"/>
      <c r="V245" s="100"/>
      <c r="W245" s="100"/>
    </row>
    <row r="246" spans="1:23" s="2" customFormat="1" ht="17.25" customHeight="1">
      <c r="A246" s="16"/>
      <c r="L246" s="51"/>
      <c r="O246" s="191"/>
      <c r="Q246" s="16"/>
      <c r="R246" s="191"/>
      <c r="S246" s="202"/>
      <c r="T246" s="16"/>
      <c r="U246" s="97"/>
      <c r="V246" s="100"/>
      <c r="W246" s="100"/>
    </row>
    <row r="247" spans="1:23" s="2" customFormat="1" ht="17.25" customHeight="1">
      <c r="A247" s="16"/>
      <c r="L247" s="51"/>
      <c r="O247" s="191"/>
      <c r="Q247" s="16"/>
      <c r="R247" s="191"/>
      <c r="S247" s="202"/>
      <c r="T247" s="16"/>
      <c r="U247" s="97"/>
      <c r="V247" s="100"/>
      <c r="W247" s="100"/>
    </row>
    <row r="248" spans="1:23" s="2" customFormat="1" ht="17.25" customHeight="1">
      <c r="A248" s="16"/>
      <c r="L248" s="51"/>
      <c r="O248" s="191"/>
      <c r="Q248" s="16"/>
      <c r="R248" s="191"/>
      <c r="S248" s="202"/>
      <c r="T248" s="16"/>
      <c r="U248" s="97"/>
      <c r="V248" s="100"/>
      <c r="W248" s="100"/>
    </row>
    <row r="249" spans="1:23" s="2" customFormat="1" ht="17.25" customHeight="1">
      <c r="A249" s="16"/>
      <c r="L249" s="51"/>
      <c r="O249" s="191"/>
      <c r="Q249" s="16"/>
      <c r="R249" s="191"/>
      <c r="S249" s="202"/>
      <c r="T249" s="16"/>
      <c r="U249" s="97"/>
      <c r="V249" s="100"/>
      <c r="W249" s="100"/>
    </row>
    <row r="250" spans="1:23" s="2" customFormat="1" ht="17.25" customHeight="1">
      <c r="A250" s="16"/>
      <c r="L250" s="51"/>
      <c r="O250" s="191"/>
      <c r="Q250" s="16"/>
      <c r="R250" s="191"/>
      <c r="S250" s="202"/>
      <c r="T250" s="16"/>
      <c r="U250" s="97"/>
      <c r="V250" s="100"/>
      <c r="W250" s="100"/>
    </row>
    <row r="251" spans="1:23" s="2" customFormat="1" ht="17.25" customHeight="1">
      <c r="A251" s="16"/>
      <c r="L251" s="51"/>
      <c r="O251" s="191"/>
      <c r="Q251" s="16"/>
      <c r="R251" s="191"/>
      <c r="S251" s="202"/>
      <c r="T251" s="16"/>
      <c r="U251" s="97"/>
      <c r="V251" s="100"/>
      <c r="W251" s="100"/>
    </row>
    <row r="252" spans="1:23" s="2" customFormat="1" ht="17.25" customHeight="1">
      <c r="A252" s="16"/>
      <c r="L252" s="51"/>
      <c r="O252" s="191"/>
      <c r="Q252" s="16"/>
      <c r="R252" s="191"/>
      <c r="S252" s="202"/>
      <c r="T252" s="16"/>
      <c r="U252" s="97"/>
      <c r="V252" s="100"/>
      <c r="W252" s="100"/>
    </row>
    <row r="253" spans="1:23" s="2" customFormat="1" ht="17.25" customHeight="1">
      <c r="A253" s="16"/>
      <c r="L253" s="51"/>
      <c r="O253" s="191"/>
      <c r="Q253" s="16"/>
      <c r="R253" s="191"/>
      <c r="S253" s="202"/>
      <c r="T253" s="16"/>
      <c r="U253" s="97"/>
      <c r="V253" s="100"/>
      <c r="W253" s="100"/>
    </row>
    <row r="254" spans="1:23" s="2" customFormat="1" ht="17.25" customHeight="1">
      <c r="A254" s="16"/>
      <c r="L254" s="51"/>
      <c r="O254" s="191"/>
      <c r="Q254" s="16"/>
      <c r="R254" s="191"/>
      <c r="S254" s="202"/>
      <c r="T254" s="16"/>
      <c r="U254" s="97"/>
      <c r="V254" s="100"/>
      <c r="W254" s="100"/>
    </row>
    <row r="255" spans="1:23" s="2" customFormat="1" ht="17.25" customHeight="1">
      <c r="A255" s="16"/>
      <c r="L255" s="51"/>
      <c r="O255" s="191"/>
      <c r="Q255" s="16"/>
      <c r="R255" s="191"/>
      <c r="S255" s="202"/>
      <c r="T255" s="16"/>
      <c r="U255" s="97"/>
      <c r="V255" s="100"/>
      <c r="W255" s="100"/>
    </row>
    <row r="256" spans="1:23" s="2" customFormat="1" ht="17.25" customHeight="1">
      <c r="A256" s="16"/>
      <c r="L256" s="51"/>
      <c r="O256" s="191"/>
      <c r="Q256" s="16"/>
      <c r="R256" s="191"/>
      <c r="S256" s="202"/>
      <c r="T256" s="16"/>
      <c r="U256" s="97"/>
      <c r="V256" s="100"/>
      <c r="W256" s="100"/>
    </row>
    <row r="257" spans="1:23" s="2" customFormat="1" ht="17.25" customHeight="1">
      <c r="A257" s="16"/>
      <c r="L257" s="51"/>
      <c r="O257" s="191"/>
      <c r="Q257" s="16"/>
      <c r="R257" s="191"/>
      <c r="S257" s="202"/>
      <c r="T257" s="16"/>
      <c r="U257" s="97"/>
      <c r="V257" s="100"/>
      <c r="W257" s="100"/>
    </row>
    <row r="258" spans="1:23" s="2" customFormat="1" ht="17.25" customHeight="1">
      <c r="A258" s="16"/>
      <c r="L258" s="51"/>
      <c r="O258" s="191"/>
      <c r="Q258" s="16"/>
      <c r="R258" s="191"/>
      <c r="S258" s="202"/>
      <c r="T258" s="16"/>
      <c r="U258" s="191"/>
      <c r="V258" s="100"/>
      <c r="W258" s="100"/>
    </row>
    <row r="259" spans="1:23" s="2" customFormat="1" ht="17.25" customHeight="1">
      <c r="A259" s="16"/>
      <c r="L259" s="51"/>
      <c r="O259" s="191"/>
      <c r="Q259" s="16"/>
      <c r="R259" s="191"/>
      <c r="S259" s="202"/>
      <c r="T259" s="16"/>
      <c r="U259" s="191"/>
      <c r="V259" s="100"/>
      <c r="W259" s="100"/>
    </row>
    <row r="260" spans="1:23" s="2" customFormat="1" ht="17.25" customHeight="1">
      <c r="A260" s="16"/>
      <c r="L260" s="51"/>
      <c r="O260" s="191"/>
      <c r="Q260" s="16"/>
      <c r="R260" s="191"/>
      <c r="S260" s="202"/>
      <c r="T260" s="16"/>
      <c r="U260" s="191"/>
      <c r="V260" s="100"/>
      <c r="W260" s="100"/>
    </row>
    <row r="261" spans="1:23" s="2" customFormat="1" ht="17.25" customHeight="1">
      <c r="A261" s="16"/>
      <c r="L261" s="51"/>
      <c r="O261" s="191"/>
      <c r="Q261" s="16"/>
      <c r="R261" s="191"/>
      <c r="S261" s="202"/>
      <c r="T261" s="16"/>
      <c r="U261" s="191"/>
      <c r="V261" s="100"/>
      <c r="W261" s="100"/>
    </row>
    <row r="262" spans="1:23" s="2" customFormat="1" ht="17.25" customHeight="1">
      <c r="A262" s="16"/>
      <c r="L262" s="51"/>
      <c r="O262" s="191"/>
      <c r="Q262" s="16"/>
      <c r="R262" s="191"/>
      <c r="S262" s="202"/>
      <c r="T262" s="16"/>
      <c r="U262" s="191"/>
      <c r="V262" s="100"/>
      <c r="W262" s="100"/>
    </row>
    <row r="263" spans="1:23" s="2" customFormat="1" ht="17.25" customHeight="1">
      <c r="A263" s="16"/>
      <c r="L263" s="51"/>
      <c r="O263" s="191"/>
      <c r="Q263" s="16"/>
      <c r="R263" s="191"/>
      <c r="S263" s="202"/>
      <c r="T263" s="16"/>
      <c r="U263" s="191"/>
      <c r="V263" s="100"/>
      <c r="W263" s="100"/>
    </row>
    <row r="264" spans="1:23" s="2" customFormat="1" ht="17.25" customHeight="1">
      <c r="A264" s="16"/>
      <c r="L264" s="51"/>
      <c r="O264" s="191"/>
      <c r="Q264" s="16"/>
      <c r="R264" s="191"/>
      <c r="S264" s="202"/>
      <c r="T264" s="16"/>
      <c r="U264" s="191"/>
      <c r="V264" s="100"/>
      <c r="W264" s="100"/>
    </row>
    <row r="265" spans="1:23" s="2" customFormat="1" ht="17.25" customHeight="1">
      <c r="A265" s="16"/>
      <c r="L265" s="51"/>
      <c r="O265" s="191"/>
      <c r="Q265" s="16"/>
      <c r="R265" s="191"/>
      <c r="S265" s="202"/>
      <c r="T265" s="16"/>
      <c r="U265" s="191"/>
      <c r="V265" s="100"/>
      <c r="W265" s="100"/>
    </row>
    <row r="266" spans="1:23" s="2" customFormat="1" ht="17.25" customHeight="1">
      <c r="A266" s="16"/>
      <c r="L266" s="51"/>
      <c r="O266" s="191"/>
      <c r="Q266" s="16"/>
      <c r="R266" s="191"/>
      <c r="S266" s="202"/>
      <c r="T266" s="16"/>
      <c r="U266" s="191"/>
      <c r="V266" s="100"/>
      <c r="W266" s="100"/>
    </row>
    <row r="267" spans="1:23" s="2" customFormat="1" ht="17.25" customHeight="1">
      <c r="A267" s="16"/>
      <c r="L267" s="51"/>
      <c r="O267" s="191"/>
      <c r="Q267" s="16"/>
      <c r="R267" s="191"/>
      <c r="S267" s="202"/>
      <c r="T267" s="16"/>
      <c r="U267" s="191"/>
      <c r="V267" s="100"/>
      <c r="W267" s="100"/>
    </row>
    <row r="268" spans="1:23" s="2" customFormat="1" ht="17.25" customHeight="1">
      <c r="A268" s="16"/>
      <c r="L268" s="51"/>
      <c r="O268" s="191"/>
      <c r="Q268" s="16"/>
      <c r="R268" s="191"/>
      <c r="S268" s="202"/>
      <c r="T268" s="16"/>
      <c r="U268" s="191"/>
      <c r="V268" s="100"/>
      <c r="W268" s="100"/>
    </row>
    <row r="269" spans="1:23" s="2" customFormat="1" ht="17.25" customHeight="1">
      <c r="A269" s="16"/>
      <c r="L269" s="51"/>
      <c r="O269" s="191"/>
      <c r="Q269" s="16"/>
      <c r="R269" s="191"/>
      <c r="S269" s="202"/>
      <c r="T269" s="16"/>
      <c r="U269" s="191"/>
      <c r="V269" s="100"/>
      <c r="W269" s="100"/>
    </row>
    <row r="270" spans="1:23" s="2" customFormat="1" ht="17.25" customHeight="1">
      <c r="A270" s="16"/>
      <c r="L270" s="51"/>
      <c r="O270" s="191"/>
      <c r="Q270" s="16"/>
      <c r="R270" s="191"/>
      <c r="S270" s="202"/>
      <c r="T270" s="16"/>
      <c r="U270" s="191"/>
      <c r="V270" s="100"/>
      <c r="W270" s="100"/>
    </row>
    <row r="271" spans="1:23" s="2" customFormat="1" ht="17.25" customHeight="1">
      <c r="A271" s="16"/>
      <c r="L271" s="51"/>
      <c r="O271" s="191"/>
      <c r="Q271" s="16"/>
      <c r="R271" s="191"/>
      <c r="S271" s="202"/>
      <c r="T271" s="16"/>
      <c r="U271" s="191"/>
      <c r="V271" s="100"/>
      <c r="W271" s="100"/>
    </row>
    <row r="272" spans="1:23" s="2" customFormat="1" ht="17.25" customHeight="1">
      <c r="A272" s="16"/>
      <c r="L272" s="51"/>
      <c r="O272" s="191"/>
      <c r="Q272" s="16"/>
      <c r="R272" s="191"/>
      <c r="S272" s="202"/>
      <c r="T272" s="16"/>
      <c r="U272" s="191"/>
      <c r="V272" s="100"/>
      <c r="W272" s="100"/>
    </row>
    <row r="273" spans="1:23" s="2" customFormat="1" ht="17.25" customHeight="1">
      <c r="A273" s="16"/>
      <c r="L273" s="51"/>
      <c r="O273" s="191"/>
      <c r="Q273" s="16"/>
      <c r="R273" s="191"/>
      <c r="S273" s="202"/>
      <c r="T273" s="16"/>
      <c r="U273" s="191"/>
      <c r="V273" s="100"/>
      <c r="W273" s="100"/>
    </row>
    <row r="274" spans="1:23" s="2" customFormat="1" ht="17.25" customHeight="1">
      <c r="A274" s="16"/>
      <c r="L274" s="51"/>
      <c r="O274" s="191"/>
      <c r="Q274" s="16"/>
      <c r="R274" s="191"/>
      <c r="S274" s="202"/>
      <c r="T274" s="16"/>
      <c r="U274" s="191"/>
      <c r="V274" s="100"/>
      <c r="W274" s="100"/>
    </row>
    <row r="275" spans="1:23" s="2" customFormat="1" ht="17.25" customHeight="1">
      <c r="A275" s="16"/>
      <c r="L275" s="51"/>
      <c r="O275" s="191"/>
      <c r="Q275" s="16"/>
      <c r="R275" s="191"/>
      <c r="S275" s="202"/>
      <c r="T275" s="16"/>
      <c r="U275" s="191"/>
      <c r="V275" s="100"/>
      <c r="W275" s="100"/>
    </row>
    <row r="276" spans="1:23" s="2" customFormat="1" ht="17.25" customHeight="1">
      <c r="A276" s="16"/>
      <c r="L276" s="51"/>
      <c r="O276" s="191"/>
      <c r="Q276" s="16"/>
      <c r="R276" s="191"/>
      <c r="S276" s="202"/>
      <c r="T276" s="16"/>
      <c r="U276" s="191"/>
      <c r="V276" s="100"/>
      <c r="W276" s="100"/>
    </row>
    <row r="277" spans="1:23" s="2" customFormat="1" ht="17.25" customHeight="1">
      <c r="A277" s="16"/>
      <c r="L277" s="51"/>
      <c r="O277" s="191"/>
      <c r="Q277" s="16"/>
      <c r="R277" s="191"/>
      <c r="S277" s="202"/>
      <c r="T277" s="16"/>
      <c r="U277" s="191"/>
      <c r="V277" s="100"/>
      <c r="W277" s="100"/>
    </row>
    <row r="278" spans="1:23" s="2" customFormat="1" ht="17.25" customHeight="1">
      <c r="A278" s="16"/>
      <c r="L278" s="51"/>
      <c r="O278" s="191"/>
      <c r="Q278" s="16"/>
      <c r="R278" s="191"/>
      <c r="S278" s="202"/>
      <c r="T278" s="16"/>
      <c r="U278" s="191"/>
      <c r="V278" s="100"/>
      <c r="W278" s="100"/>
    </row>
    <row r="279" spans="1:23" s="2" customFormat="1" ht="17.25" customHeight="1">
      <c r="A279" s="16"/>
      <c r="L279" s="51"/>
      <c r="O279" s="191"/>
      <c r="Q279" s="16"/>
      <c r="R279" s="191"/>
      <c r="S279" s="202"/>
      <c r="T279" s="16"/>
      <c r="U279" s="191"/>
      <c r="V279" s="100"/>
      <c r="W279" s="100"/>
    </row>
    <row r="280" spans="1:23" s="2" customFormat="1" ht="17.25" customHeight="1">
      <c r="A280" s="16"/>
      <c r="L280" s="51"/>
      <c r="O280" s="191"/>
      <c r="Q280" s="16"/>
      <c r="R280" s="191"/>
      <c r="S280" s="202"/>
      <c r="T280" s="16"/>
      <c r="U280" s="191"/>
      <c r="V280" s="100"/>
      <c r="W280" s="100"/>
    </row>
    <row r="281" spans="1:23" s="2" customFormat="1" ht="17.25" customHeight="1">
      <c r="A281" s="16"/>
      <c r="L281" s="51"/>
      <c r="O281" s="191"/>
      <c r="Q281" s="16"/>
      <c r="R281" s="191"/>
      <c r="S281" s="202"/>
      <c r="T281" s="16"/>
      <c r="U281" s="191"/>
      <c r="V281" s="100"/>
      <c r="W281" s="100"/>
    </row>
    <row r="282" spans="1:23" s="2" customFormat="1" ht="17.25" customHeight="1">
      <c r="A282" s="16"/>
      <c r="L282" s="51"/>
      <c r="O282" s="191"/>
      <c r="Q282" s="16"/>
      <c r="R282" s="191"/>
      <c r="S282" s="202"/>
      <c r="T282" s="16"/>
      <c r="U282" s="191"/>
      <c r="V282" s="100"/>
      <c r="W282" s="100"/>
    </row>
    <row r="283" spans="1:23" s="2" customFormat="1" ht="17.25" customHeight="1">
      <c r="A283" s="16"/>
      <c r="L283" s="51"/>
      <c r="O283" s="191"/>
      <c r="Q283" s="16"/>
      <c r="R283" s="191"/>
      <c r="S283" s="202"/>
      <c r="T283" s="16"/>
      <c r="U283" s="191"/>
      <c r="V283" s="100"/>
      <c r="W283" s="100"/>
    </row>
    <row r="284" spans="1:23" s="2" customFormat="1" ht="17.25" customHeight="1">
      <c r="A284" s="16"/>
      <c r="L284" s="51"/>
      <c r="O284" s="191"/>
      <c r="Q284" s="16"/>
      <c r="R284" s="191"/>
      <c r="S284" s="202"/>
      <c r="T284" s="16"/>
      <c r="U284" s="191"/>
      <c r="V284" s="100"/>
      <c r="W284" s="100"/>
    </row>
    <row r="285" spans="1:23" s="2" customFormat="1" ht="17.25" customHeight="1">
      <c r="A285" s="16"/>
      <c r="L285" s="51"/>
      <c r="O285" s="191"/>
      <c r="Q285" s="16"/>
      <c r="R285" s="191"/>
      <c r="S285" s="202"/>
      <c r="T285" s="16"/>
      <c r="U285" s="191"/>
      <c r="V285" s="100"/>
      <c r="W285" s="100"/>
    </row>
    <row r="286" spans="1:23" s="2" customFormat="1" ht="17.25" customHeight="1">
      <c r="A286" s="16"/>
      <c r="L286" s="51"/>
      <c r="O286" s="191"/>
      <c r="Q286" s="16"/>
      <c r="R286" s="191"/>
      <c r="S286" s="202"/>
      <c r="T286" s="16"/>
      <c r="U286" s="191"/>
      <c r="V286" s="100"/>
      <c r="W286" s="100"/>
    </row>
    <row r="287" spans="1:23" s="2" customFormat="1" ht="17.25" customHeight="1">
      <c r="A287" s="16"/>
      <c r="L287" s="51"/>
      <c r="O287" s="191"/>
      <c r="Q287" s="16"/>
      <c r="R287" s="191"/>
      <c r="S287" s="202"/>
      <c r="T287" s="16"/>
      <c r="U287" s="191"/>
      <c r="V287" s="100"/>
      <c r="W287" s="100"/>
    </row>
    <row r="288" spans="1:23" s="2" customFormat="1" ht="17.25" customHeight="1">
      <c r="A288" s="16"/>
      <c r="L288" s="51"/>
      <c r="O288" s="191"/>
      <c r="Q288" s="16"/>
      <c r="R288" s="191"/>
      <c r="S288" s="202"/>
      <c r="T288" s="16"/>
      <c r="U288" s="191"/>
      <c r="V288" s="100"/>
      <c r="W288" s="100"/>
    </row>
    <row r="289" spans="1:23" s="2" customFormat="1" ht="17.25" customHeight="1">
      <c r="A289" s="16"/>
      <c r="L289" s="51"/>
      <c r="O289" s="191"/>
      <c r="Q289" s="16"/>
      <c r="R289" s="191"/>
      <c r="S289" s="202"/>
      <c r="T289" s="16"/>
      <c r="U289" s="191"/>
      <c r="V289" s="100"/>
      <c r="W289" s="100"/>
    </row>
    <row r="290" spans="1:23" s="2" customFormat="1" ht="17.25" customHeight="1">
      <c r="A290" s="16"/>
      <c r="L290" s="51"/>
      <c r="O290" s="191"/>
      <c r="Q290" s="16"/>
      <c r="R290" s="191"/>
      <c r="S290" s="202"/>
      <c r="T290" s="16"/>
      <c r="U290" s="191"/>
      <c r="V290" s="100"/>
      <c r="W290" s="100"/>
    </row>
    <row r="291" spans="1:23" s="2" customFormat="1" ht="17.25" customHeight="1">
      <c r="A291" s="16"/>
      <c r="L291" s="51"/>
      <c r="O291" s="191"/>
      <c r="Q291" s="16"/>
      <c r="R291" s="191"/>
      <c r="S291" s="202"/>
      <c r="T291" s="16"/>
      <c r="U291" s="191"/>
      <c r="V291" s="100"/>
      <c r="W291" s="100"/>
    </row>
    <row r="292" spans="1:23" s="2" customFormat="1" ht="17.25" customHeight="1">
      <c r="A292" s="16"/>
      <c r="L292" s="51"/>
      <c r="O292" s="191"/>
      <c r="Q292" s="16"/>
      <c r="R292" s="191"/>
      <c r="S292" s="202"/>
      <c r="T292" s="16"/>
      <c r="U292" s="191"/>
      <c r="V292" s="100"/>
      <c r="W292" s="100"/>
    </row>
    <row r="293" spans="1:23" s="2" customFormat="1" ht="17.25" customHeight="1">
      <c r="A293" s="16"/>
      <c r="L293" s="51"/>
      <c r="O293" s="191"/>
      <c r="Q293" s="16"/>
      <c r="R293" s="191"/>
      <c r="S293" s="202"/>
      <c r="T293" s="16"/>
      <c r="U293" s="191"/>
      <c r="V293" s="100"/>
      <c r="W293" s="100"/>
    </row>
    <row r="294" spans="1:23" s="2" customFormat="1" ht="17.25" customHeight="1">
      <c r="A294" s="16"/>
      <c r="L294" s="51"/>
      <c r="O294" s="191"/>
      <c r="Q294" s="16"/>
      <c r="R294" s="191"/>
      <c r="S294" s="202"/>
      <c r="T294" s="16"/>
      <c r="U294" s="191"/>
      <c r="V294" s="100"/>
      <c r="W294" s="100"/>
    </row>
    <row r="295" spans="1:23" s="2" customFormat="1" ht="17.25" customHeight="1">
      <c r="A295" s="16"/>
      <c r="L295" s="51"/>
      <c r="O295" s="191"/>
      <c r="Q295" s="16"/>
      <c r="R295" s="191"/>
      <c r="S295" s="202"/>
      <c r="T295" s="16"/>
      <c r="U295" s="191"/>
      <c r="V295" s="100"/>
      <c r="W295" s="100"/>
    </row>
    <row r="296" spans="1:23" s="2" customFormat="1" ht="17.25" customHeight="1">
      <c r="A296" s="16"/>
      <c r="L296" s="51"/>
      <c r="O296" s="191"/>
      <c r="Q296" s="16"/>
      <c r="R296" s="191"/>
      <c r="S296" s="202"/>
      <c r="T296" s="16"/>
      <c r="U296" s="191"/>
      <c r="V296" s="100"/>
      <c r="W296" s="100"/>
    </row>
    <row r="297" spans="1:23" s="2" customFormat="1" ht="17.25" customHeight="1">
      <c r="A297" s="16"/>
      <c r="L297" s="51"/>
      <c r="O297" s="191"/>
      <c r="Q297" s="16"/>
      <c r="R297" s="191"/>
      <c r="S297" s="202"/>
      <c r="T297" s="16"/>
      <c r="U297" s="191"/>
      <c r="V297" s="100"/>
      <c r="W297" s="100"/>
    </row>
    <row r="298" spans="1:23" s="2" customFormat="1" ht="17.25" customHeight="1">
      <c r="A298" s="16"/>
      <c r="L298" s="51"/>
      <c r="O298" s="191"/>
      <c r="Q298" s="16"/>
      <c r="R298" s="191"/>
      <c r="S298" s="202"/>
      <c r="T298" s="16"/>
      <c r="U298" s="191"/>
      <c r="V298" s="100"/>
      <c r="W298" s="100"/>
    </row>
    <row r="299" spans="1:23" s="2" customFormat="1" ht="17.25" customHeight="1">
      <c r="A299" s="16"/>
      <c r="L299" s="51"/>
      <c r="O299" s="191"/>
      <c r="Q299" s="16"/>
      <c r="R299" s="191"/>
      <c r="S299" s="202"/>
      <c r="T299" s="16"/>
      <c r="U299" s="191"/>
      <c r="V299" s="100"/>
      <c r="W299" s="100"/>
    </row>
    <row r="300" spans="1:23" s="2" customFormat="1" ht="17.25" customHeight="1">
      <c r="A300" s="16"/>
      <c r="L300" s="51"/>
      <c r="O300" s="191"/>
      <c r="Q300" s="16"/>
      <c r="R300" s="191"/>
      <c r="S300" s="202"/>
      <c r="T300" s="16"/>
      <c r="U300" s="191"/>
      <c r="V300" s="100"/>
      <c r="W300" s="100"/>
    </row>
    <row r="301" spans="1:23" s="2" customFormat="1" ht="17.25" customHeight="1">
      <c r="A301" s="16"/>
      <c r="L301" s="51"/>
      <c r="O301" s="191"/>
      <c r="Q301" s="16"/>
      <c r="R301" s="191"/>
      <c r="S301" s="202"/>
      <c r="T301" s="16"/>
      <c r="U301" s="191"/>
      <c r="V301" s="100"/>
      <c r="W301" s="100"/>
    </row>
    <row r="302" spans="1:23" s="2" customFormat="1" ht="17.25" customHeight="1">
      <c r="A302" s="16"/>
      <c r="L302" s="51"/>
      <c r="O302" s="191"/>
      <c r="Q302" s="16"/>
      <c r="R302" s="191"/>
      <c r="S302" s="202"/>
      <c r="T302" s="16"/>
      <c r="U302" s="191"/>
      <c r="V302" s="100"/>
      <c r="W302" s="100"/>
    </row>
    <row r="303" spans="1:23" s="2" customFormat="1" ht="17.25" customHeight="1">
      <c r="A303" s="16"/>
      <c r="L303" s="51"/>
      <c r="O303" s="191"/>
      <c r="Q303" s="16"/>
      <c r="R303" s="191"/>
      <c r="S303" s="202"/>
      <c r="T303" s="16"/>
      <c r="U303" s="191"/>
      <c r="V303" s="100"/>
      <c r="W303" s="100"/>
    </row>
    <row r="304" spans="1:23" s="2" customFormat="1" ht="17.25" customHeight="1">
      <c r="A304" s="16"/>
      <c r="L304" s="51"/>
      <c r="O304" s="191"/>
      <c r="Q304" s="16"/>
      <c r="R304" s="191"/>
      <c r="S304" s="202"/>
      <c r="T304" s="16"/>
      <c r="U304" s="191"/>
      <c r="V304" s="100"/>
      <c r="W304" s="100"/>
    </row>
    <row r="305" spans="1:23" s="2" customFormat="1" ht="17.25" customHeight="1">
      <c r="A305" s="16"/>
      <c r="L305" s="51"/>
      <c r="O305" s="191"/>
      <c r="Q305" s="16"/>
      <c r="R305" s="191"/>
      <c r="S305" s="202"/>
      <c r="T305" s="16"/>
      <c r="U305" s="191"/>
      <c r="V305" s="100"/>
      <c r="W305" s="100"/>
    </row>
    <row r="306" spans="1:23" s="2" customFormat="1" ht="17.25" customHeight="1">
      <c r="A306" s="16"/>
      <c r="L306" s="51"/>
      <c r="O306" s="191"/>
      <c r="Q306" s="16"/>
      <c r="R306" s="191"/>
      <c r="S306" s="202"/>
      <c r="T306" s="16"/>
      <c r="U306" s="191"/>
      <c r="V306" s="100"/>
      <c r="W306" s="100"/>
    </row>
    <row r="307" spans="1:23" s="2" customFormat="1" ht="17.25" customHeight="1">
      <c r="A307" s="16"/>
      <c r="L307" s="51"/>
      <c r="O307" s="191"/>
      <c r="Q307" s="16"/>
      <c r="R307" s="191"/>
      <c r="S307" s="202"/>
      <c r="T307" s="16"/>
      <c r="U307" s="191"/>
      <c r="V307" s="100"/>
      <c r="W307" s="100"/>
    </row>
    <row r="308" spans="1:23" s="2" customFormat="1" ht="17.25" customHeight="1">
      <c r="A308" s="16"/>
      <c r="L308" s="51"/>
      <c r="O308" s="191"/>
      <c r="Q308" s="16"/>
      <c r="R308" s="191"/>
      <c r="S308" s="202"/>
      <c r="T308" s="16"/>
      <c r="U308" s="191"/>
      <c r="V308" s="100"/>
      <c r="W308" s="100"/>
    </row>
    <row r="309" spans="1:23" s="2" customFormat="1" ht="17.25" customHeight="1">
      <c r="A309" s="16"/>
      <c r="L309" s="51"/>
      <c r="O309" s="191"/>
      <c r="Q309" s="16"/>
      <c r="R309" s="191"/>
      <c r="S309" s="202"/>
      <c r="T309" s="16"/>
      <c r="U309" s="191"/>
      <c r="V309" s="100"/>
      <c r="W309" s="100"/>
    </row>
    <row r="310" spans="1:23" s="2" customFormat="1" ht="17.25" customHeight="1">
      <c r="A310" s="16"/>
      <c r="L310" s="51"/>
      <c r="O310" s="191"/>
      <c r="Q310" s="16"/>
      <c r="R310" s="191"/>
      <c r="S310" s="202"/>
      <c r="T310" s="16"/>
      <c r="U310" s="191"/>
      <c r="V310" s="100"/>
      <c r="W310" s="100"/>
    </row>
    <row r="311" spans="1:23" s="2" customFormat="1" ht="17.25" customHeight="1">
      <c r="A311" s="16"/>
      <c r="L311" s="51"/>
      <c r="O311" s="191"/>
      <c r="Q311" s="16"/>
      <c r="R311" s="191"/>
      <c r="S311" s="202"/>
      <c r="T311" s="16"/>
      <c r="U311" s="191"/>
      <c r="V311" s="100"/>
      <c r="W311" s="100"/>
    </row>
    <row r="312" spans="1:23" s="2" customFormat="1" ht="17.25" customHeight="1">
      <c r="A312" s="16"/>
      <c r="L312" s="51"/>
      <c r="O312" s="191"/>
      <c r="Q312" s="16"/>
      <c r="R312" s="191"/>
      <c r="S312" s="202"/>
      <c r="T312" s="16"/>
      <c r="U312" s="191"/>
      <c r="V312" s="100"/>
      <c r="W312" s="100"/>
    </row>
    <row r="313" spans="1:23" s="2" customFormat="1" ht="17.25" customHeight="1">
      <c r="A313" s="16"/>
      <c r="L313" s="51"/>
      <c r="O313" s="191"/>
      <c r="Q313" s="16"/>
      <c r="R313" s="191"/>
      <c r="S313" s="202"/>
      <c r="T313" s="16"/>
      <c r="U313" s="191"/>
      <c r="V313" s="100"/>
      <c r="W313" s="100"/>
    </row>
    <row r="314" spans="1:23" s="2" customFormat="1" ht="17.25" customHeight="1">
      <c r="A314" s="16"/>
      <c r="L314" s="51"/>
      <c r="O314" s="191"/>
      <c r="Q314" s="16"/>
      <c r="R314" s="191"/>
      <c r="S314" s="202"/>
      <c r="T314" s="16"/>
      <c r="U314" s="191"/>
      <c r="V314" s="100"/>
      <c r="W314" s="100"/>
    </row>
    <row r="315" spans="1:23" s="2" customFormat="1" ht="17.25" customHeight="1">
      <c r="A315" s="16"/>
      <c r="L315" s="51"/>
      <c r="O315" s="191"/>
      <c r="Q315" s="16"/>
      <c r="R315" s="191"/>
      <c r="S315" s="202"/>
      <c r="T315" s="16"/>
      <c r="U315" s="191"/>
      <c r="V315" s="100"/>
      <c r="W315" s="100"/>
    </row>
    <row r="316" spans="1:23" s="2" customFormat="1" ht="17.25" customHeight="1">
      <c r="A316" s="16"/>
      <c r="L316" s="51"/>
      <c r="O316" s="191"/>
      <c r="Q316" s="16"/>
      <c r="R316" s="191"/>
      <c r="S316" s="202"/>
      <c r="T316" s="16"/>
      <c r="U316" s="191"/>
      <c r="V316" s="100"/>
      <c r="W316" s="100"/>
    </row>
    <row r="317" spans="1:23" s="2" customFormat="1" ht="17.25" customHeight="1">
      <c r="A317" s="16"/>
      <c r="L317" s="51"/>
      <c r="O317" s="191"/>
      <c r="Q317" s="16"/>
      <c r="R317" s="191"/>
      <c r="S317" s="202"/>
      <c r="T317" s="16"/>
      <c r="U317" s="191"/>
      <c r="V317" s="100"/>
      <c r="W317" s="100"/>
    </row>
    <row r="318" spans="1:23" s="2" customFormat="1" ht="17.25" customHeight="1">
      <c r="A318" s="16"/>
      <c r="L318" s="51"/>
      <c r="O318" s="191"/>
      <c r="Q318" s="16"/>
      <c r="R318" s="191"/>
      <c r="S318" s="202"/>
      <c r="T318" s="16"/>
      <c r="U318" s="191"/>
      <c r="V318" s="100"/>
      <c r="W318" s="100"/>
    </row>
    <row r="319" spans="1:23" s="2" customFormat="1" ht="17.25" customHeight="1">
      <c r="A319" s="16"/>
      <c r="L319" s="51"/>
      <c r="O319" s="191"/>
      <c r="Q319" s="16"/>
      <c r="R319" s="191"/>
      <c r="S319" s="202"/>
      <c r="T319" s="16"/>
      <c r="U319" s="191"/>
      <c r="V319" s="100"/>
      <c r="W319" s="100"/>
    </row>
    <row r="320" spans="1:23" s="2" customFormat="1" ht="17.25" customHeight="1">
      <c r="A320" s="16"/>
      <c r="L320" s="51"/>
      <c r="O320" s="191"/>
      <c r="Q320" s="16"/>
      <c r="R320" s="191"/>
      <c r="S320" s="202"/>
      <c r="T320" s="16"/>
      <c r="U320" s="191"/>
      <c r="V320" s="100"/>
      <c r="W320" s="100"/>
    </row>
    <row r="321" spans="1:23" s="2" customFormat="1" ht="17.25" customHeight="1">
      <c r="A321" s="16"/>
      <c r="L321" s="51"/>
      <c r="O321" s="191"/>
      <c r="Q321" s="16"/>
      <c r="R321" s="191"/>
      <c r="S321" s="202"/>
      <c r="T321" s="16"/>
      <c r="U321" s="191"/>
      <c r="V321" s="100"/>
      <c r="W321" s="100"/>
    </row>
    <row r="322" spans="1:23" s="2" customFormat="1" ht="17.25" customHeight="1">
      <c r="A322" s="16"/>
      <c r="L322" s="51"/>
      <c r="O322" s="191"/>
      <c r="Q322" s="16"/>
      <c r="R322" s="191"/>
      <c r="S322" s="202"/>
      <c r="T322" s="16"/>
      <c r="U322" s="191"/>
      <c r="V322" s="100"/>
      <c r="W322" s="100"/>
    </row>
    <row r="323" spans="1:23" s="2" customFormat="1" ht="17.25" customHeight="1">
      <c r="A323" s="16"/>
      <c r="L323" s="51"/>
      <c r="O323" s="191"/>
      <c r="Q323" s="16"/>
      <c r="R323" s="191"/>
      <c r="S323" s="202"/>
      <c r="T323" s="16"/>
      <c r="U323" s="191"/>
      <c r="V323" s="100"/>
      <c r="W323" s="100"/>
    </row>
    <row r="324" spans="1:23" s="2" customFormat="1" ht="17.25" customHeight="1">
      <c r="A324" s="16"/>
      <c r="L324" s="51"/>
      <c r="O324" s="191"/>
      <c r="Q324" s="16"/>
      <c r="R324" s="191"/>
      <c r="S324" s="202"/>
      <c r="T324" s="16"/>
      <c r="U324" s="191"/>
      <c r="V324" s="100"/>
      <c r="W324" s="100"/>
    </row>
    <row r="325" spans="1:23" s="2" customFormat="1" ht="17.25" customHeight="1">
      <c r="A325" s="16"/>
      <c r="L325" s="51"/>
      <c r="O325" s="191"/>
      <c r="Q325" s="16"/>
      <c r="R325" s="191"/>
      <c r="S325" s="202"/>
      <c r="T325" s="16"/>
      <c r="U325" s="191"/>
      <c r="V325" s="100"/>
      <c r="W325" s="100"/>
    </row>
    <row r="326" spans="1:23" s="2" customFormat="1" ht="17.25" customHeight="1">
      <c r="A326" s="16"/>
      <c r="L326" s="51"/>
      <c r="O326" s="191"/>
      <c r="Q326" s="16"/>
      <c r="R326" s="191"/>
      <c r="S326" s="202"/>
      <c r="T326" s="16"/>
      <c r="U326" s="191"/>
      <c r="V326" s="100"/>
      <c r="W326" s="100"/>
    </row>
    <row r="327" spans="1:23" s="2" customFormat="1" ht="17.25" customHeight="1">
      <c r="A327" s="16"/>
      <c r="L327" s="51"/>
      <c r="O327" s="191"/>
      <c r="Q327" s="16"/>
      <c r="R327" s="191"/>
      <c r="S327" s="202"/>
      <c r="T327" s="16"/>
      <c r="U327" s="191"/>
      <c r="V327" s="100"/>
      <c r="W327" s="100"/>
    </row>
    <row r="328" spans="1:23" s="2" customFormat="1" ht="17.25" customHeight="1">
      <c r="A328" s="16"/>
      <c r="L328" s="51"/>
      <c r="O328" s="191"/>
      <c r="Q328" s="16"/>
      <c r="R328" s="191"/>
      <c r="S328" s="202"/>
      <c r="T328" s="16"/>
      <c r="U328" s="191"/>
      <c r="V328" s="100"/>
      <c r="W328" s="100"/>
    </row>
    <row r="329" spans="1:23" s="2" customFormat="1" ht="17.25" customHeight="1">
      <c r="A329" s="16"/>
      <c r="L329" s="51"/>
      <c r="O329" s="191"/>
      <c r="Q329" s="16"/>
      <c r="R329" s="191"/>
      <c r="S329" s="202"/>
      <c r="T329" s="16"/>
      <c r="U329" s="191"/>
      <c r="V329" s="100"/>
      <c r="W329" s="100"/>
    </row>
    <row r="330" spans="1:23" s="2" customFormat="1" ht="17.25" customHeight="1">
      <c r="A330" s="16"/>
      <c r="L330" s="51"/>
      <c r="O330" s="191"/>
      <c r="Q330" s="16"/>
      <c r="R330" s="191"/>
      <c r="S330" s="202"/>
      <c r="T330" s="16"/>
      <c r="U330" s="191"/>
      <c r="V330" s="100"/>
      <c r="W330" s="100"/>
    </row>
    <row r="331" spans="1:23" s="2" customFormat="1" ht="17.25" customHeight="1">
      <c r="A331" s="16"/>
      <c r="L331" s="51"/>
      <c r="O331" s="191"/>
      <c r="Q331" s="16"/>
      <c r="R331" s="191"/>
      <c r="S331" s="202"/>
      <c r="T331" s="16"/>
      <c r="U331" s="191"/>
      <c r="V331" s="100"/>
      <c r="W331" s="100"/>
    </row>
    <row r="332" spans="1:23" s="2" customFormat="1" ht="17.25" customHeight="1">
      <c r="A332" s="16"/>
      <c r="L332" s="51"/>
      <c r="O332" s="191"/>
      <c r="Q332" s="16"/>
      <c r="R332" s="191"/>
      <c r="S332" s="202"/>
      <c r="T332" s="16"/>
      <c r="U332" s="191"/>
      <c r="V332" s="100"/>
      <c r="W332" s="100"/>
    </row>
    <row r="333" spans="1:23" s="2" customFormat="1" ht="17.25" customHeight="1">
      <c r="A333" s="16"/>
      <c r="L333" s="51"/>
      <c r="O333" s="191"/>
      <c r="Q333" s="16"/>
      <c r="R333" s="191"/>
      <c r="S333" s="202"/>
      <c r="T333" s="16"/>
      <c r="U333" s="191"/>
      <c r="V333" s="100"/>
      <c r="W333" s="100"/>
    </row>
    <row r="334" spans="1:23" s="2" customFormat="1" ht="17.25" customHeight="1">
      <c r="A334" s="16"/>
      <c r="L334" s="51"/>
      <c r="O334" s="191"/>
      <c r="Q334" s="16"/>
      <c r="R334" s="191"/>
      <c r="S334" s="202"/>
      <c r="T334" s="16"/>
      <c r="U334" s="191"/>
      <c r="V334" s="100"/>
      <c r="W334" s="100"/>
    </row>
    <row r="335" spans="1:23" s="2" customFormat="1" ht="17.25" customHeight="1">
      <c r="A335" s="16"/>
      <c r="L335" s="51"/>
      <c r="O335" s="191"/>
      <c r="Q335" s="16"/>
      <c r="R335" s="191"/>
      <c r="S335" s="202"/>
      <c r="T335" s="16"/>
      <c r="U335" s="191"/>
      <c r="V335" s="100"/>
      <c r="W335" s="100"/>
    </row>
    <row r="336" spans="1:23" s="2" customFormat="1" ht="17.25" customHeight="1">
      <c r="A336" s="16"/>
      <c r="L336" s="51"/>
      <c r="O336" s="191"/>
      <c r="Q336" s="16"/>
      <c r="R336" s="191"/>
      <c r="S336" s="202"/>
      <c r="T336" s="16"/>
      <c r="U336" s="191"/>
      <c r="V336" s="100"/>
      <c r="W336" s="100"/>
    </row>
    <row r="337" spans="1:23" s="2" customFormat="1" ht="17.25" customHeight="1">
      <c r="A337" s="16"/>
      <c r="L337" s="51"/>
      <c r="O337" s="191"/>
      <c r="Q337" s="16"/>
      <c r="R337" s="191"/>
      <c r="S337" s="202"/>
      <c r="T337" s="16"/>
      <c r="U337" s="191"/>
      <c r="V337" s="100"/>
      <c r="W337" s="100"/>
    </row>
    <row r="338" spans="1:23" s="2" customFormat="1" ht="17.25" customHeight="1">
      <c r="A338" s="16"/>
      <c r="L338" s="51"/>
      <c r="O338" s="191"/>
      <c r="Q338" s="16"/>
      <c r="R338" s="191"/>
      <c r="S338" s="202"/>
      <c r="T338" s="16"/>
      <c r="U338" s="191"/>
      <c r="V338" s="100"/>
      <c r="W338" s="100"/>
    </row>
    <row r="339" spans="1:23" s="2" customFormat="1" ht="17.25" customHeight="1">
      <c r="A339" s="16"/>
      <c r="L339" s="51"/>
      <c r="O339" s="191"/>
      <c r="Q339" s="16"/>
      <c r="R339" s="191"/>
      <c r="S339" s="202"/>
      <c r="T339" s="16"/>
      <c r="U339" s="191"/>
      <c r="V339" s="100"/>
      <c r="W339" s="100"/>
    </row>
    <row r="340" spans="1:23" s="2" customFormat="1" ht="17.25" customHeight="1">
      <c r="A340" s="16"/>
      <c r="L340" s="51"/>
      <c r="O340" s="191"/>
      <c r="Q340" s="16"/>
      <c r="R340" s="191"/>
      <c r="S340" s="202"/>
      <c r="T340" s="16"/>
      <c r="U340" s="191"/>
      <c r="V340" s="100"/>
      <c r="W340" s="100"/>
    </row>
    <row r="341" spans="1:23" s="2" customFormat="1" ht="17.25" customHeight="1">
      <c r="A341" s="16"/>
      <c r="L341" s="51"/>
      <c r="O341" s="191"/>
      <c r="Q341" s="16"/>
      <c r="R341" s="191"/>
      <c r="S341" s="202"/>
      <c r="T341" s="16"/>
      <c r="U341" s="191"/>
      <c r="V341" s="100"/>
      <c r="W341" s="100"/>
    </row>
    <row r="342" spans="1:23" s="2" customFormat="1" ht="17.25" customHeight="1">
      <c r="A342" s="16"/>
      <c r="L342" s="51"/>
      <c r="O342" s="191"/>
      <c r="Q342" s="16"/>
      <c r="R342" s="191"/>
      <c r="S342" s="202"/>
      <c r="T342" s="16"/>
      <c r="U342" s="191"/>
      <c r="V342" s="100"/>
      <c r="W342" s="100"/>
    </row>
    <row r="343" spans="1:23" s="2" customFormat="1" ht="17.25" customHeight="1">
      <c r="A343" s="16"/>
      <c r="L343" s="51"/>
      <c r="O343" s="191"/>
      <c r="Q343" s="16"/>
      <c r="R343" s="191"/>
      <c r="S343" s="202"/>
      <c r="T343" s="16"/>
      <c r="U343" s="191"/>
      <c r="V343" s="100"/>
      <c r="W343" s="100"/>
    </row>
    <row r="344" spans="1:23" s="2" customFormat="1" ht="17.25" customHeight="1">
      <c r="A344" s="16"/>
      <c r="L344" s="51"/>
      <c r="O344" s="191"/>
      <c r="Q344" s="16"/>
      <c r="R344" s="191"/>
      <c r="S344" s="202"/>
      <c r="T344" s="16"/>
      <c r="U344" s="191"/>
      <c r="V344" s="100"/>
      <c r="W344" s="100"/>
    </row>
    <row r="345" spans="1:23" s="2" customFormat="1" ht="17.25" customHeight="1">
      <c r="A345" s="16"/>
      <c r="L345" s="51"/>
      <c r="O345" s="191"/>
      <c r="Q345" s="16"/>
      <c r="R345" s="191"/>
      <c r="S345" s="202"/>
      <c r="T345" s="16"/>
      <c r="U345" s="191"/>
      <c r="V345" s="100"/>
      <c r="W345" s="100"/>
    </row>
    <row r="346" spans="1:23" s="2" customFormat="1" ht="17.25" customHeight="1">
      <c r="A346" s="16"/>
      <c r="L346" s="51"/>
      <c r="O346" s="191"/>
      <c r="Q346" s="16"/>
      <c r="R346" s="191"/>
      <c r="S346" s="202"/>
      <c r="T346" s="16"/>
      <c r="U346" s="191"/>
      <c r="V346" s="100"/>
      <c r="W346" s="100"/>
    </row>
    <row r="347" spans="1:23" s="2" customFormat="1" ht="17.25" customHeight="1">
      <c r="A347" s="16"/>
      <c r="L347" s="51"/>
      <c r="O347" s="191"/>
      <c r="Q347" s="16"/>
      <c r="R347" s="191"/>
      <c r="S347" s="202"/>
      <c r="T347" s="16"/>
      <c r="U347" s="191"/>
      <c r="V347" s="100"/>
      <c r="W347" s="100"/>
    </row>
    <row r="348" spans="1:23" s="2" customFormat="1" ht="17.25" customHeight="1">
      <c r="A348" s="16"/>
      <c r="L348" s="51"/>
      <c r="O348" s="191"/>
      <c r="Q348" s="16"/>
      <c r="R348" s="191"/>
      <c r="S348" s="202"/>
      <c r="T348" s="16"/>
      <c r="U348" s="191"/>
      <c r="V348" s="100"/>
      <c r="W348" s="100"/>
    </row>
    <row r="349" spans="1:23" s="2" customFormat="1" ht="17.25" customHeight="1">
      <c r="A349" s="16"/>
      <c r="L349" s="51"/>
      <c r="O349" s="191"/>
      <c r="Q349" s="16"/>
      <c r="R349" s="191"/>
      <c r="S349" s="202"/>
      <c r="T349" s="16"/>
      <c r="U349" s="191"/>
      <c r="V349" s="100"/>
      <c r="W349" s="100"/>
    </row>
    <row r="350" spans="1:23" s="2" customFormat="1" ht="17.25" customHeight="1">
      <c r="A350" s="16"/>
      <c r="L350" s="51"/>
      <c r="O350" s="191"/>
      <c r="Q350" s="16"/>
      <c r="R350" s="191"/>
      <c r="S350" s="202"/>
      <c r="T350" s="16"/>
      <c r="U350" s="191"/>
      <c r="V350" s="100"/>
      <c r="W350" s="100"/>
    </row>
    <row r="351" spans="1:23" s="2" customFormat="1" ht="17.25" customHeight="1">
      <c r="A351" s="16"/>
      <c r="L351" s="51"/>
      <c r="O351" s="191"/>
      <c r="Q351" s="16"/>
      <c r="R351" s="191"/>
      <c r="S351" s="202"/>
      <c r="T351" s="16"/>
      <c r="U351" s="191"/>
      <c r="V351" s="100"/>
      <c r="W351" s="100"/>
    </row>
    <row r="352" spans="1:23" s="2" customFormat="1" ht="17.25" customHeight="1">
      <c r="A352" s="16"/>
      <c r="L352" s="51"/>
      <c r="O352" s="191"/>
      <c r="Q352" s="16"/>
      <c r="R352" s="191"/>
      <c r="S352" s="202"/>
      <c r="T352" s="16"/>
      <c r="U352" s="191"/>
    </row>
    <row r="353" spans="1:22" s="2" customFormat="1" ht="17.25" customHeight="1">
      <c r="A353" s="16"/>
      <c r="L353" s="51"/>
      <c r="O353" s="191"/>
      <c r="Q353" s="16"/>
      <c r="R353" s="191"/>
      <c r="S353" s="202"/>
      <c r="T353" s="16"/>
      <c r="U353" s="191"/>
    </row>
    <row r="354" spans="1:22" s="2" customFormat="1" ht="17.25" customHeight="1">
      <c r="A354" s="16"/>
      <c r="L354" s="51"/>
      <c r="O354" s="191"/>
      <c r="Q354" s="16"/>
      <c r="R354" s="191"/>
      <c r="S354" s="202"/>
      <c r="T354" s="16"/>
      <c r="U354" s="191"/>
    </row>
    <row r="355" spans="1:22" s="2" customFormat="1" ht="17.25" customHeight="1">
      <c r="A355" s="16"/>
      <c r="L355" s="51"/>
      <c r="O355" s="191"/>
      <c r="Q355" s="16"/>
      <c r="R355" s="191"/>
      <c r="S355" s="202"/>
      <c r="T355" s="16"/>
      <c r="U355" s="191"/>
    </row>
    <row r="356" spans="1:22" s="2" customFormat="1" ht="17.25" customHeight="1">
      <c r="A356" s="16"/>
      <c r="L356" s="51"/>
      <c r="O356" s="191"/>
      <c r="Q356" s="16"/>
      <c r="R356" s="191"/>
      <c r="S356" s="202"/>
      <c r="T356" s="16"/>
      <c r="U356" s="191"/>
    </row>
    <row r="357" spans="1:22" s="2" customFormat="1" ht="17.25" customHeight="1">
      <c r="A357" s="16"/>
      <c r="L357" s="51"/>
      <c r="O357" s="191"/>
      <c r="Q357" s="16"/>
      <c r="R357" s="191"/>
      <c r="S357" s="202"/>
      <c r="T357" s="16"/>
      <c r="U357" s="191"/>
    </row>
    <row r="358" spans="1:22" s="8" customFormat="1" ht="17.25" customHeight="1">
      <c r="A358" s="16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51"/>
      <c r="M358" s="2"/>
      <c r="N358" s="2"/>
      <c r="O358" s="191"/>
      <c r="P358" s="2"/>
      <c r="Q358" s="16"/>
      <c r="R358" s="191"/>
      <c r="S358" s="202"/>
      <c r="T358" s="16"/>
      <c r="U358" s="191"/>
      <c r="V358" s="2"/>
    </row>
    <row r="359" spans="1:22" s="8" customFormat="1" ht="17.25" customHeight="1">
      <c r="A359" s="16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51"/>
      <c r="M359" s="2"/>
      <c r="N359" s="2"/>
      <c r="O359" s="191"/>
      <c r="P359" s="2"/>
      <c r="Q359" s="16"/>
      <c r="R359" s="191"/>
      <c r="S359" s="202"/>
      <c r="T359" s="16"/>
      <c r="U359" s="191"/>
      <c r="V359" s="2"/>
    </row>
    <row r="360" spans="1:22" s="8" customFormat="1" ht="17.25" customHeight="1">
      <c r="A360" s="16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51"/>
      <c r="M360" s="2"/>
      <c r="N360" s="2"/>
      <c r="O360" s="191"/>
      <c r="P360" s="2"/>
      <c r="Q360" s="16"/>
      <c r="R360" s="191"/>
      <c r="S360" s="202"/>
      <c r="T360" s="16"/>
      <c r="U360" s="191"/>
      <c r="V360" s="2"/>
    </row>
    <row r="361" spans="1:22" s="8" customFormat="1" ht="17.25" customHeight="1">
      <c r="A361" s="16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51"/>
      <c r="M361" s="2"/>
      <c r="N361" s="2"/>
      <c r="O361" s="191"/>
      <c r="P361" s="2"/>
      <c r="Q361" s="16"/>
      <c r="R361" s="191"/>
      <c r="S361" s="202"/>
      <c r="T361" s="16"/>
      <c r="U361" s="191"/>
      <c r="V361" s="2"/>
    </row>
    <row r="362" spans="1:22" s="8" customFormat="1" ht="17.25" customHeight="1">
      <c r="A362" s="16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51"/>
      <c r="M362" s="2"/>
      <c r="N362" s="2"/>
      <c r="O362" s="191"/>
      <c r="P362" s="2"/>
      <c r="Q362" s="16"/>
      <c r="R362" s="191"/>
      <c r="S362" s="202"/>
      <c r="T362" s="16"/>
      <c r="U362" s="191"/>
      <c r="V362" s="2"/>
    </row>
    <row r="363" spans="1:22" s="8" customFormat="1" ht="17.25" customHeight="1">
      <c r="A363" s="16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51"/>
      <c r="M363" s="2"/>
      <c r="N363" s="2"/>
      <c r="O363" s="191"/>
      <c r="P363" s="2"/>
      <c r="Q363" s="16"/>
      <c r="R363" s="191"/>
      <c r="S363" s="202"/>
      <c r="T363" s="16"/>
      <c r="U363" s="191"/>
      <c r="V363" s="2"/>
    </row>
    <row r="364" spans="1:22" s="8" customFormat="1" ht="17.25" customHeight="1">
      <c r="A364" s="16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51"/>
      <c r="M364" s="2"/>
      <c r="N364" s="2"/>
      <c r="O364" s="191"/>
      <c r="P364" s="2"/>
      <c r="Q364" s="16"/>
      <c r="R364" s="191"/>
      <c r="S364" s="202"/>
      <c r="T364" s="16"/>
      <c r="U364" s="191"/>
      <c r="V364" s="2"/>
    </row>
    <row r="365" spans="1:22" s="8" customFormat="1" ht="17.25" customHeight="1">
      <c r="A365" s="16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51"/>
      <c r="M365" s="2"/>
      <c r="N365" s="2"/>
      <c r="O365" s="191"/>
      <c r="P365" s="2"/>
      <c r="Q365" s="16"/>
      <c r="R365" s="191"/>
      <c r="S365" s="202"/>
      <c r="T365" s="16"/>
      <c r="U365" s="191"/>
      <c r="V365" s="2"/>
    </row>
    <row r="366" spans="1:22" s="8" customFormat="1" ht="17.25" customHeight="1">
      <c r="A366" s="16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51"/>
      <c r="M366" s="2"/>
      <c r="N366" s="2"/>
      <c r="O366" s="191"/>
      <c r="P366" s="2"/>
      <c r="Q366" s="16"/>
      <c r="R366" s="191"/>
      <c r="S366" s="202"/>
      <c r="T366" s="16"/>
      <c r="U366" s="191"/>
      <c r="V366" s="2"/>
    </row>
    <row r="367" spans="1:22" s="8" customFormat="1" ht="17.25" customHeight="1">
      <c r="A367" s="16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51"/>
      <c r="M367" s="2"/>
      <c r="N367" s="2"/>
      <c r="O367" s="191"/>
      <c r="P367" s="2"/>
      <c r="Q367" s="16"/>
      <c r="R367" s="191"/>
      <c r="S367" s="202"/>
      <c r="T367" s="16"/>
      <c r="U367" s="191"/>
      <c r="V367" s="2"/>
    </row>
    <row r="368" spans="1:22" s="8" customFormat="1" ht="17.25" customHeight="1">
      <c r="A368" s="16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51"/>
      <c r="M368" s="2"/>
      <c r="N368" s="2"/>
      <c r="O368" s="191"/>
      <c r="P368" s="2"/>
      <c r="Q368" s="16"/>
      <c r="R368" s="191"/>
      <c r="S368" s="202"/>
      <c r="T368" s="16"/>
      <c r="U368" s="191"/>
      <c r="V368" s="2"/>
    </row>
    <row r="369" spans="1:22" s="8" customFormat="1" ht="17.25" customHeight="1">
      <c r="A369" s="16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51"/>
      <c r="M369" s="2"/>
      <c r="N369" s="2"/>
      <c r="O369" s="191"/>
      <c r="P369" s="2"/>
      <c r="Q369" s="16"/>
      <c r="R369" s="191"/>
      <c r="S369" s="202"/>
      <c r="T369" s="16"/>
      <c r="U369" s="191"/>
      <c r="V369" s="2"/>
    </row>
    <row r="370" spans="1:22" s="8" customFormat="1" ht="17.25" customHeight="1">
      <c r="A370" s="16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51"/>
      <c r="M370" s="2"/>
      <c r="N370" s="2"/>
      <c r="O370" s="191"/>
      <c r="P370" s="2"/>
      <c r="Q370" s="16"/>
      <c r="R370" s="191"/>
      <c r="S370" s="202"/>
      <c r="T370" s="16"/>
      <c r="U370" s="191"/>
      <c r="V370" s="2"/>
    </row>
    <row r="371" spans="1:22" s="8" customFormat="1" ht="17.25" customHeight="1">
      <c r="A371" s="16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51"/>
      <c r="M371" s="2"/>
      <c r="N371" s="2"/>
      <c r="O371" s="191"/>
      <c r="P371" s="2"/>
      <c r="Q371" s="16"/>
      <c r="R371" s="191"/>
      <c r="S371" s="202"/>
      <c r="T371" s="16"/>
      <c r="U371" s="191"/>
      <c r="V371" s="2"/>
    </row>
    <row r="372" spans="1:22" s="8" customFormat="1" ht="17.25" customHeight="1">
      <c r="A372" s="16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51"/>
      <c r="M372" s="2"/>
      <c r="N372" s="2"/>
      <c r="O372" s="191"/>
      <c r="P372" s="2"/>
      <c r="Q372" s="16"/>
      <c r="R372" s="191"/>
      <c r="S372" s="202"/>
      <c r="T372" s="16"/>
      <c r="U372" s="191"/>
      <c r="V372" s="2"/>
    </row>
    <row r="373" spans="1:22" s="8" customFormat="1" ht="17.25" customHeight="1">
      <c r="A373" s="16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51"/>
      <c r="M373" s="2"/>
      <c r="N373" s="2"/>
      <c r="O373" s="191"/>
      <c r="P373" s="2"/>
      <c r="Q373" s="16"/>
      <c r="R373" s="191"/>
      <c r="S373" s="202"/>
      <c r="T373" s="16"/>
      <c r="U373" s="191"/>
      <c r="V373" s="2"/>
    </row>
    <row r="374" spans="1:22" s="8" customFormat="1" ht="17.25" customHeight="1">
      <c r="A374" s="16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51"/>
      <c r="M374" s="2"/>
      <c r="N374" s="2"/>
      <c r="O374" s="191"/>
      <c r="P374" s="2"/>
      <c r="Q374" s="16"/>
      <c r="R374" s="191"/>
      <c r="S374" s="202"/>
      <c r="T374" s="16"/>
      <c r="U374" s="191"/>
      <c r="V374" s="2"/>
    </row>
    <row r="375" spans="1:22" s="8" customFormat="1" ht="17.25" customHeight="1">
      <c r="A375" s="16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51"/>
      <c r="M375" s="2"/>
      <c r="N375" s="2"/>
      <c r="O375" s="191"/>
      <c r="P375" s="2"/>
      <c r="Q375" s="16"/>
      <c r="R375" s="191"/>
      <c r="S375" s="202"/>
      <c r="T375" s="16"/>
      <c r="U375" s="191"/>
      <c r="V375" s="2"/>
    </row>
    <row r="376" spans="1:22" s="8" customFormat="1" ht="17.25" customHeight="1">
      <c r="A376" s="16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51"/>
      <c r="M376" s="2"/>
      <c r="N376" s="2"/>
      <c r="O376" s="191"/>
      <c r="P376" s="2"/>
      <c r="Q376" s="16"/>
      <c r="R376" s="191"/>
      <c r="S376" s="202"/>
      <c r="T376" s="16"/>
      <c r="U376" s="191"/>
      <c r="V376" s="2"/>
    </row>
    <row r="377" spans="1:22" s="8" customFormat="1" ht="17.25" customHeight="1">
      <c r="A377" s="16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51"/>
      <c r="M377" s="2"/>
      <c r="N377" s="2"/>
      <c r="O377" s="191"/>
      <c r="P377" s="2"/>
      <c r="Q377" s="16"/>
      <c r="R377" s="191"/>
      <c r="S377" s="202"/>
      <c r="T377" s="16"/>
      <c r="U377" s="191"/>
      <c r="V377" s="2"/>
    </row>
    <row r="378" spans="1:22" s="8" customFormat="1" ht="17.25" customHeight="1">
      <c r="A378" s="16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51"/>
      <c r="M378" s="2"/>
      <c r="N378" s="2"/>
      <c r="O378" s="191"/>
      <c r="P378" s="2"/>
      <c r="Q378" s="16"/>
      <c r="R378" s="191"/>
      <c r="S378" s="202"/>
      <c r="T378" s="16"/>
      <c r="U378" s="191"/>
      <c r="V378" s="2"/>
    </row>
    <row r="379" spans="1:22" s="8" customFormat="1" ht="17.25" customHeight="1">
      <c r="A379" s="16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51"/>
      <c r="M379" s="2"/>
      <c r="N379" s="2"/>
      <c r="O379" s="191"/>
      <c r="P379" s="2"/>
      <c r="Q379" s="16"/>
      <c r="R379" s="191"/>
      <c r="S379" s="202"/>
      <c r="T379" s="16"/>
      <c r="U379" s="191"/>
      <c r="V379" s="2"/>
    </row>
    <row r="380" spans="1:22" s="8" customFormat="1" ht="17.25" customHeight="1">
      <c r="A380" s="16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51"/>
      <c r="M380" s="2"/>
      <c r="N380" s="2"/>
      <c r="O380" s="191"/>
      <c r="P380" s="2"/>
      <c r="Q380" s="16"/>
      <c r="R380" s="191"/>
      <c r="S380" s="202"/>
      <c r="T380" s="16"/>
      <c r="U380" s="191"/>
      <c r="V380" s="2"/>
    </row>
    <row r="381" spans="1:22" s="8" customFormat="1" ht="17.25" customHeight="1">
      <c r="A381" s="16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51"/>
      <c r="M381" s="2"/>
      <c r="N381" s="2"/>
      <c r="O381" s="191"/>
      <c r="P381" s="2"/>
      <c r="Q381" s="16"/>
      <c r="R381" s="191"/>
      <c r="S381" s="202"/>
      <c r="T381" s="16"/>
      <c r="U381" s="191"/>
      <c r="V381" s="2"/>
    </row>
    <row r="382" spans="1:22" s="8" customFormat="1" ht="17.25" customHeight="1">
      <c r="A382" s="16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51"/>
      <c r="M382" s="2"/>
      <c r="N382" s="2"/>
      <c r="O382" s="191"/>
      <c r="P382" s="2"/>
      <c r="Q382" s="16"/>
      <c r="R382" s="191"/>
      <c r="S382" s="202"/>
      <c r="T382" s="16"/>
      <c r="U382" s="191"/>
      <c r="V382" s="2"/>
    </row>
    <row r="383" spans="1:22" s="8" customFormat="1" ht="17.25" customHeight="1">
      <c r="A383" s="16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51"/>
      <c r="M383" s="2"/>
      <c r="N383" s="2"/>
      <c r="O383" s="191"/>
      <c r="P383" s="2"/>
      <c r="Q383" s="16"/>
      <c r="R383" s="191"/>
      <c r="S383" s="202"/>
      <c r="T383" s="16"/>
      <c r="U383" s="191"/>
      <c r="V383" s="2"/>
    </row>
    <row r="384" spans="1:22" s="8" customFormat="1" ht="17.25" customHeight="1">
      <c r="A384" s="16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51"/>
      <c r="M384" s="2"/>
      <c r="N384" s="2"/>
      <c r="O384" s="191"/>
      <c r="P384" s="2"/>
      <c r="Q384" s="16"/>
      <c r="R384" s="191"/>
      <c r="S384" s="202"/>
      <c r="T384" s="16"/>
      <c r="U384" s="191"/>
      <c r="V384" s="2"/>
    </row>
    <row r="385" spans="1:22" s="8" customFormat="1" ht="17.25" customHeight="1">
      <c r="A385" s="16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51"/>
      <c r="M385" s="2"/>
      <c r="N385" s="2"/>
      <c r="O385" s="191"/>
      <c r="P385" s="2"/>
      <c r="Q385" s="16"/>
      <c r="R385" s="191"/>
      <c r="S385" s="202"/>
      <c r="T385" s="16"/>
      <c r="U385" s="191"/>
      <c r="V385" s="2"/>
    </row>
    <row r="386" spans="1:22" s="8" customFormat="1" ht="17.25" customHeight="1">
      <c r="A386" s="16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51"/>
      <c r="M386" s="2"/>
      <c r="N386" s="2"/>
      <c r="O386" s="191"/>
      <c r="P386" s="2"/>
      <c r="Q386" s="16"/>
      <c r="R386" s="191"/>
      <c r="S386" s="202"/>
      <c r="T386" s="16"/>
      <c r="U386" s="191"/>
      <c r="V386" s="2"/>
    </row>
    <row r="387" spans="1:22" s="8" customFormat="1" ht="17.25" customHeight="1">
      <c r="A387" s="16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51"/>
      <c r="M387" s="2"/>
      <c r="N387" s="2"/>
      <c r="O387" s="191"/>
      <c r="P387" s="2"/>
      <c r="Q387" s="16"/>
      <c r="R387" s="191"/>
      <c r="S387" s="202"/>
      <c r="T387" s="16"/>
      <c r="U387" s="191"/>
      <c r="V387" s="2"/>
    </row>
    <row r="388" spans="1:22" s="8" customFormat="1" ht="17.25" customHeight="1">
      <c r="A388" s="16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51"/>
      <c r="M388" s="2"/>
      <c r="N388" s="2"/>
      <c r="O388" s="191"/>
      <c r="P388" s="2"/>
      <c r="Q388" s="16"/>
      <c r="R388" s="191"/>
      <c r="S388" s="202"/>
      <c r="T388" s="16"/>
      <c r="U388" s="191"/>
      <c r="V388" s="2"/>
    </row>
    <row r="389" spans="1:22" s="8" customFormat="1" ht="17.25" customHeight="1">
      <c r="A389" s="16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51"/>
      <c r="M389" s="2"/>
      <c r="N389" s="2"/>
      <c r="O389" s="191"/>
      <c r="P389" s="2"/>
      <c r="Q389" s="16"/>
      <c r="R389" s="191"/>
      <c r="S389" s="202"/>
      <c r="T389" s="16"/>
      <c r="U389" s="191"/>
      <c r="V389" s="2"/>
    </row>
    <row r="390" spans="1:22" s="8" customFormat="1" ht="17.25" customHeight="1">
      <c r="A390" s="16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51"/>
      <c r="M390" s="2"/>
      <c r="N390" s="2"/>
      <c r="O390" s="191"/>
      <c r="P390" s="2"/>
      <c r="Q390" s="16"/>
      <c r="R390" s="191"/>
      <c r="S390" s="202"/>
      <c r="T390" s="16"/>
      <c r="U390" s="191"/>
      <c r="V390" s="2"/>
    </row>
    <row r="391" spans="1:22" s="8" customFormat="1" ht="17.25" customHeight="1">
      <c r="A391" s="16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51"/>
      <c r="M391" s="2"/>
      <c r="N391" s="2"/>
      <c r="O391" s="191"/>
      <c r="P391" s="2"/>
      <c r="Q391" s="16"/>
      <c r="R391" s="191"/>
      <c r="S391" s="202"/>
      <c r="T391" s="16"/>
      <c r="U391" s="191"/>
      <c r="V391" s="2"/>
    </row>
    <row r="392" spans="1:22" s="8" customFormat="1" ht="17.25" customHeight="1">
      <c r="A392" s="16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51"/>
      <c r="M392" s="2"/>
      <c r="N392" s="2"/>
      <c r="O392" s="191"/>
      <c r="P392" s="2"/>
      <c r="Q392" s="16"/>
      <c r="R392" s="191"/>
      <c r="S392" s="202"/>
      <c r="T392" s="16"/>
      <c r="U392" s="191"/>
      <c r="V392" s="2"/>
    </row>
    <row r="393" spans="1:22" s="8" customFormat="1" ht="17.25" customHeight="1">
      <c r="A393" s="16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51"/>
      <c r="M393" s="2"/>
      <c r="N393" s="2"/>
      <c r="O393" s="191"/>
      <c r="P393" s="2"/>
      <c r="Q393" s="16"/>
      <c r="R393" s="191"/>
      <c r="S393" s="202"/>
      <c r="T393" s="16"/>
      <c r="U393" s="191"/>
      <c r="V393" s="2"/>
    </row>
    <row r="394" spans="1:22" s="8" customFormat="1" ht="17.25" customHeight="1">
      <c r="A394" s="16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51"/>
      <c r="M394" s="2"/>
      <c r="N394" s="2"/>
      <c r="O394" s="191"/>
      <c r="P394" s="2"/>
      <c r="Q394" s="16"/>
      <c r="R394" s="191"/>
      <c r="S394" s="202"/>
      <c r="T394" s="16"/>
      <c r="U394" s="191"/>
      <c r="V394" s="2"/>
    </row>
    <row r="395" spans="1:22" s="8" customFormat="1" ht="17.25" customHeight="1">
      <c r="A395" s="16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51"/>
      <c r="M395" s="2"/>
      <c r="N395" s="2"/>
      <c r="O395" s="191"/>
      <c r="P395" s="2"/>
      <c r="Q395" s="16"/>
      <c r="R395" s="191"/>
      <c r="S395" s="202"/>
      <c r="T395" s="16"/>
      <c r="U395" s="191"/>
      <c r="V395" s="2"/>
    </row>
    <row r="396" spans="1:22" s="8" customFormat="1" ht="17.25" customHeight="1">
      <c r="A396" s="16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51"/>
      <c r="M396" s="2"/>
      <c r="N396" s="2"/>
      <c r="O396" s="191"/>
      <c r="P396" s="2"/>
      <c r="Q396" s="16"/>
      <c r="R396" s="191"/>
      <c r="S396" s="202"/>
      <c r="T396" s="16"/>
      <c r="U396" s="191"/>
      <c r="V396" s="2"/>
    </row>
    <row r="397" spans="1:22" s="8" customFormat="1" ht="17.25" customHeight="1">
      <c r="A397" s="16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51"/>
      <c r="M397" s="2"/>
      <c r="N397" s="2"/>
      <c r="O397" s="191"/>
      <c r="P397" s="2"/>
      <c r="Q397" s="16"/>
      <c r="R397" s="191"/>
      <c r="S397" s="202"/>
      <c r="T397" s="16"/>
      <c r="U397" s="191"/>
      <c r="V397" s="2"/>
    </row>
    <row r="398" spans="1:22" s="8" customFormat="1" ht="17.25" customHeight="1">
      <c r="A398" s="16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51"/>
      <c r="M398" s="2"/>
      <c r="N398" s="2"/>
      <c r="O398" s="191"/>
      <c r="P398" s="2"/>
      <c r="Q398" s="16"/>
      <c r="R398" s="191"/>
      <c r="S398" s="202"/>
      <c r="T398" s="16"/>
      <c r="U398" s="191"/>
      <c r="V398" s="2"/>
    </row>
    <row r="399" spans="1:22" s="8" customFormat="1" ht="17.25" customHeight="1">
      <c r="A399" s="16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51"/>
      <c r="M399" s="2"/>
      <c r="N399" s="2"/>
      <c r="O399" s="191"/>
      <c r="P399" s="2"/>
      <c r="Q399" s="16"/>
      <c r="R399" s="191"/>
      <c r="S399" s="202"/>
      <c r="T399" s="16"/>
      <c r="U399" s="191"/>
      <c r="V399" s="2"/>
    </row>
    <row r="400" spans="1:22" s="8" customFormat="1" ht="17.25" customHeight="1">
      <c r="A400" s="16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51"/>
      <c r="M400" s="2"/>
      <c r="N400" s="2"/>
      <c r="O400" s="191"/>
      <c r="P400" s="2"/>
      <c r="Q400" s="16"/>
      <c r="R400" s="191"/>
      <c r="S400" s="202"/>
      <c r="T400" s="16"/>
      <c r="U400" s="191"/>
      <c r="V400" s="2"/>
    </row>
    <row r="401" spans="1:22" s="8" customFormat="1" ht="17.25" customHeight="1">
      <c r="A401" s="16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51"/>
      <c r="M401" s="2"/>
      <c r="N401" s="2"/>
      <c r="O401" s="191"/>
      <c r="P401" s="2"/>
      <c r="Q401" s="16"/>
      <c r="R401" s="191"/>
      <c r="S401" s="202"/>
      <c r="T401" s="16"/>
      <c r="U401" s="191"/>
      <c r="V401" s="2"/>
    </row>
    <row r="402" spans="1:22" s="8" customFormat="1" ht="17.25" customHeight="1">
      <c r="A402" s="16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51"/>
      <c r="M402" s="2"/>
      <c r="N402" s="2"/>
      <c r="O402" s="191"/>
      <c r="P402" s="2"/>
      <c r="Q402" s="16"/>
      <c r="R402" s="191"/>
      <c r="S402" s="202"/>
      <c r="T402" s="16"/>
      <c r="U402" s="191"/>
      <c r="V402" s="2"/>
    </row>
    <row r="403" spans="1:22" s="8" customFormat="1" ht="17.25" customHeight="1">
      <c r="A403" s="16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51"/>
      <c r="M403" s="2"/>
      <c r="N403" s="2"/>
      <c r="O403" s="191"/>
      <c r="P403" s="2"/>
      <c r="Q403" s="16"/>
      <c r="R403" s="191"/>
      <c r="S403" s="202"/>
      <c r="T403" s="16"/>
      <c r="U403" s="191"/>
      <c r="V403" s="2"/>
    </row>
    <row r="404" spans="1:22" s="8" customFormat="1" ht="17.25" customHeight="1">
      <c r="A404" s="16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51"/>
      <c r="M404" s="2"/>
      <c r="N404" s="2"/>
      <c r="O404" s="191"/>
      <c r="P404" s="2"/>
      <c r="Q404" s="16"/>
      <c r="R404" s="191"/>
      <c r="S404" s="202"/>
      <c r="T404" s="16"/>
      <c r="U404" s="191"/>
      <c r="V404" s="2"/>
    </row>
    <row r="405" spans="1:22" s="8" customFormat="1" ht="17.25" customHeight="1">
      <c r="A405" s="16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51"/>
      <c r="M405" s="2"/>
      <c r="N405" s="2"/>
      <c r="O405" s="191"/>
      <c r="P405" s="2"/>
      <c r="Q405" s="16"/>
      <c r="R405" s="191"/>
      <c r="S405" s="202"/>
      <c r="T405" s="16"/>
      <c r="U405" s="191"/>
      <c r="V405" s="2"/>
    </row>
    <row r="406" spans="1:22" s="8" customFormat="1" ht="17.25" customHeight="1">
      <c r="A406" s="16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51"/>
      <c r="M406" s="2"/>
      <c r="N406" s="2"/>
      <c r="O406" s="191"/>
      <c r="P406" s="2"/>
      <c r="Q406" s="16"/>
      <c r="R406" s="191"/>
      <c r="S406" s="202"/>
      <c r="T406" s="16"/>
      <c r="U406" s="191"/>
      <c r="V406" s="2"/>
    </row>
    <row r="407" spans="1:22" s="8" customFormat="1" ht="17.25" customHeight="1">
      <c r="A407" s="16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51"/>
      <c r="M407" s="2"/>
      <c r="N407" s="2"/>
      <c r="O407" s="191"/>
      <c r="P407" s="2"/>
      <c r="Q407" s="16"/>
      <c r="R407" s="191"/>
      <c r="S407" s="202"/>
      <c r="T407" s="16"/>
      <c r="U407" s="191"/>
      <c r="V407" s="2"/>
    </row>
    <row r="408" spans="1:22" s="8" customFormat="1" ht="17.25" customHeight="1">
      <c r="A408" s="16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51"/>
      <c r="M408" s="2"/>
      <c r="N408" s="2"/>
      <c r="O408" s="191"/>
      <c r="P408" s="2"/>
      <c r="Q408" s="16"/>
      <c r="R408" s="191"/>
      <c r="S408" s="202"/>
      <c r="T408" s="16"/>
      <c r="U408" s="191"/>
      <c r="V408" s="2"/>
    </row>
    <row r="409" spans="1:22" s="8" customFormat="1" ht="17.25" customHeight="1">
      <c r="A409" s="16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51"/>
      <c r="M409" s="2"/>
      <c r="N409" s="2"/>
      <c r="O409" s="191"/>
      <c r="P409" s="2"/>
      <c r="Q409" s="16"/>
      <c r="R409" s="191"/>
      <c r="S409" s="202"/>
      <c r="T409" s="16"/>
      <c r="U409" s="191"/>
      <c r="V409" s="2"/>
    </row>
    <row r="410" spans="1:22" s="8" customFormat="1" ht="17.25" customHeight="1">
      <c r="A410" s="16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51"/>
      <c r="M410" s="2"/>
      <c r="N410" s="2"/>
      <c r="O410" s="191"/>
      <c r="P410" s="2"/>
      <c r="Q410" s="16"/>
      <c r="R410" s="191"/>
      <c r="S410" s="202"/>
      <c r="T410" s="16"/>
      <c r="U410" s="191"/>
      <c r="V410" s="2"/>
    </row>
    <row r="411" spans="1:22" s="8" customFormat="1" ht="17.25" customHeight="1">
      <c r="A411" s="16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51"/>
      <c r="M411" s="2"/>
      <c r="N411" s="2"/>
      <c r="O411" s="191"/>
      <c r="P411" s="2"/>
      <c r="Q411" s="16"/>
      <c r="R411" s="191"/>
      <c r="S411" s="202"/>
      <c r="T411" s="16"/>
      <c r="U411" s="191"/>
      <c r="V411" s="2"/>
    </row>
    <row r="412" spans="1:22" s="8" customFormat="1" ht="17.25" customHeight="1">
      <c r="A412" s="16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51"/>
      <c r="M412" s="2"/>
      <c r="N412" s="2"/>
      <c r="O412" s="191"/>
      <c r="P412" s="2"/>
      <c r="Q412" s="16"/>
      <c r="R412" s="191"/>
      <c r="S412" s="202"/>
      <c r="T412" s="16"/>
      <c r="U412" s="191"/>
      <c r="V412" s="2"/>
    </row>
    <row r="413" spans="1:22" s="8" customFormat="1" ht="17.25" customHeight="1">
      <c r="A413" s="16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51"/>
      <c r="M413" s="2"/>
      <c r="N413" s="2"/>
      <c r="O413" s="191"/>
      <c r="P413" s="2"/>
      <c r="Q413" s="16"/>
      <c r="R413" s="191"/>
      <c r="S413" s="202"/>
      <c r="T413" s="16"/>
      <c r="U413" s="191"/>
      <c r="V413" s="2"/>
    </row>
    <row r="414" spans="1:22" s="8" customFormat="1" ht="17.25" customHeight="1">
      <c r="A414" s="16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51"/>
      <c r="M414" s="2"/>
      <c r="N414" s="2"/>
      <c r="O414" s="191"/>
      <c r="P414" s="2"/>
      <c r="Q414" s="16"/>
      <c r="R414" s="191"/>
      <c r="S414" s="202"/>
      <c r="T414" s="16"/>
      <c r="U414" s="191"/>
      <c r="V414" s="2"/>
    </row>
    <row r="415" spans="1:22" s="8" customFormat="1" ht="17.25" customHeight="1">
      <c r="A415" s="16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51"/>
      <c r="M415" s="2"/>
      <c r="N415" s="2"/>
      <c r="O415" s="191"/>
      <c r="P415" s="2"/>
      <c r="Q415" s="16"/>
      <c r="R415" s="191"/>
      <c r="S415" s="202"/>
      <c r="T415" s="16"/>
      <c r="U415" s="191"/>
      <c r="V415" s="2"/>
    </row>
    <row r="416" spans="1:22" s="8" customFormat="1" ht="17.25" customHeight="1">
      <c r="A416" s="16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51"/>
      <c r="M416" s="2"/>
      <c r="N416" s="2"/>
      <c r="O416" s="191"/>
      <c r="P416" s="2"/>
      <c r="Q416" s="16"/>
      <c r="R416" s="191"/>
      <c r="S416" s="202"/>
      <c r="T416" s="16"/>
      <c r="U416" s="191"/>
      <c r="V416" s="2"/>
    </row>
    <row r="417" spans="1:22" s="8" customFormat="1" ht="17.25" customHeight="1">
      <c r="A417" s="16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51"/>
      <c r="M417" s="2"/>
      <c r="N417" s="2"/>
      <c r="O417" s="191"/>
      <c r="P417" s="2"/>
      <c r="Q417" s="16"/>
      <c r="R417" s="191"/>
      <c r="S417" s="202"/>
      <c r="T417" s="16"/>
      <c r="U417" s="191"/>
      <c r="V417" s="2"/>
    </row>
    <row r="418" spans="1:22" s="8" customFormat="1" ht="17.25" customHeight="1">
      <c r="A418" s="16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51"/>
      <c r="M418" s="2"/>
      <c r="N418" s="2"/>
      <c r="O418" s="191"/>
      <c r="P418" s="2"/>
      <c r="Q418" s="16"/>
      <c r="R418" s="191"/>
      <c r="S418" s="202"/>
      <c r="T418" s="16"/>
      <c r="U418" s="191"/>
      <c r="V418" s="2"/>
    </row>
    <row r="419" spans="1:22" s="8" customFormat="1" ht="17.25" customHeight="1">
      <c r="A419" s="16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51"/>
      <c r="M419" s="2"/>
      <c r="N419" s="2"/>
      <c r="O419" s="191"/>
      <c r="P419" s="2"/>
      <c r="Q419" s="16"/>
      <c r="R419" s="191"/>
      <c r="S419" s="202"/>
      <c r="T419" s="16"/>
      <c r="U419" s="191"/>
      <c r="V419" s="2"/>
    </row>
    <row r="420" spans="1:22" s="8" customFormat="1" ht="17.25" customHeight="1">
      <c r="A420" s="16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51"/>
      <c r="M420" s="2"/>
      <c r="N420" s="2"/>
      <c r="O420" s="191"/>
      <c r="P420" s="2"/>
      <c r="Q420" s="16"/>
      <c r="R420" s="191"/>
      <c r="S420" s="202"/>
      <c r="T420" s="16"/>
      <c r="U420" s="191"/>
      <c r="V420" s="2"/>
    </row>
    <row r="421" spans="1:22" s="8" customFormat="1" ht="17.25" customHeight="1">
      <c r="A421" s="16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51"/>
      <c r="M421" s="2"/>
      <c r="N421" s="2"/>
      <c r="O421" s="191"/>
      <c r="P421" s="2"/>
      <c r="Q421" s="16"/>
      <c r="R421" s="191"/>
      <c r="S421" s="202"/>
      <c r="T421" s="16"/>
      <c r="U421" s="191"/>
      <c r="V421" s="2"/>
    </row>
    <row r="422" spans="1:22" s="8" customFormat="1" ht="17.25" customHeight="1">
      <c r="A422" s="16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51"/>
      <c r="M422" s="2"/>
      <c r="N422" s="2"/>
      <c r="O422" s="191"/>
      <c r="P422" s="2"/>
      <c r="Q422" s="16"/>
      <c r="R422" s="191"/>
      <c r="S422" s="202"/>
      <c r="T422" s="16"/>
      <c r="U422" s="191"/>
      <c r="V422" s="2"/>
    </row>
    <row r="423" spans="1:22" s="8" customFormat="1" ht="17.25" customHeight="1">
      <c r="A423" s="16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51"/>
      <c r="M423" s="2"/>
      <c r="N423" s="2"/>
      <c r="O423" s="191"/>
      <c r="P423" s="2"/>
      <c r="Q423" s="16"/>
      <c r="R423" s="191"/>
      <c r="S423" s="202"/>
      <c r="T423" s="16"/>
      <c r="U423" s="191"/>
      <c r="V423" s="2"/>
    </row>
    <row r="424" spans="1:22" s="8" customFormat="1" ht="17.25" customHeight="1">
      <c r="A424" s="16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51"/>
      <c r="M424" s="2"/>
      <c r="N424" s="2"/>
      <c r="O424" s="191"/>
      <c r="P424" s="2"/>
      <c r="Q424" s="16"/>
      <c r="R424" s="191"/>
      <c r="S424" s="202"/>
      <c r="T424" s="16"/>
      <c r="U424" s="191"/>
      <c r="V424" s="2"/>
    </row>
    <row r="425" spans="1:22" s="8" customFormat="1" ht="17.25" customHeight="1">
      <c r="A425" s="16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51"/>
      <c r="M425" s="2"/>
      <c r="N425" s="2"/>
      <c r="O425" s="191"/>
      <c r="P425" s="2"/>
      <c r="Q425" s="16"/>
      <c r="R425" s="191"/>
      <c r="S425" s="202"/>
      <c r="T425" s="16"/>
      <c r="U425" s="191"/>
      <c r="V425" s="2"/>
    </row>
    <row r="426" spans="1:22" s="8" customFormat="1" ht="17.25" customHeight="1">
      <c r="A426" s="16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51"/>
      <c r="M426" s="2"/>
      <c r="N426" s="2"/>
      <c r="O426" s="191"/>
      <c r="P426" s="2"/>
      <c r="Q426" s="16"/>
      <c r="R426" s="191"/>
      <c r="S426" s="202"/>
      <c r="T426" s="16"/>
      <c r="U426" s="191"/>
      <c r="V426" s="2"/>
    </row>
    <row r="427" spans="1:22" s="8" customFormat="1" ht="17.25" customHeight="1">
      <c r="A427" s="16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51"/>
      <c r="M427" s="2"/>
      <c r="N427" s="2"/>
      <c r="O427" s="191"/>
      <c r="P427" s="2"/>
      <c r="Q427" s="16"/>
      <c r="R427" s="191"/>
      <c r="S427" s="202"/>
      <c r="T427" s="16"/>
      <c r="U427" s="191"/>
      <c r="V427" s="2"/>
    </row>
    <row r="428" spans="1:22" s="8" customFormat="1" ht="17.25" customHeight="1">
      <c r="A428" s="16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51"/>
      <c r="M428" s="2"/>
      <c r="N428" s="2"/>
      <c r="O428" s="191"/>
      <c r="P428" s="2"/>
      <c r="Q428" s="16"/>
      <c r="R428" s="191"/>
      <c r="S428" s="202"/>
      <c r="T428" s="16"/>
      <c r="U428" s="191"/>
      <c r="V428" s="2"/>
    </row>
    <row r="429" spans="1:22" s="8" customFormat="1" ht="17.25" customHeight="1">
      <c r="A429" s="16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51"/>
      <c r="M429" s="2"/>
      <c r="N429" s="2"/>
      <c r="O429" s="191"/>
      <c r="P429" s="2"/>
      <c r="Q429" s="16"/>
      <c r="R429" s="191"/>
      <c r="S429" s="202"/>
      <c r="T429" s="16"/>
      <c r="U429" s="191"/>
      <c r="V429" s="2"/>
    </row>
    <row r="430" spans="1:22" s="8" customFormat="1" ht="17.25" customHeight="1">
      <c r="A430" s="16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51"/>
      <c r="M430" s="2"/>
      <c r="N430" s="2"/>
      <c r="O430" s="191"/>
      <c r="P430" s="2"/>
      <c r="Q430" s="16"/>
      <c r="R430" s="191"/>
      <c r="S430" s="202"/>
      <c r="T430" s="16"/>
      <c r="U430" s="191"/>
      <c r="V430" s="2"/>
    </row>
    <row r="431" spans="1:22" s="8" customFormat="1" ht="17.25" customHeight="1">
      <c r="A431" s="16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51"/>
      <c r="M431" s="2"/>
      <c r="N431" s="2"/>
      <c r="O431" s="191"/>
      <c r="P431" s="2"/>
      <c r="Q431" s="16"/>
      <c r="R431" s="191"/>
      <c r="S431" s="202"/>
      <c r="T431" s="16"/>
      <c r="U431" s="191"/>
      <c r="V431" s="2"/>
    </row>
    <row r="432" spans="1:22" s="8" customFormat="1" ht="17.25" customHeight="1">
      <c r="A432" s="16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51"/>
      <c r="M432" s="2"/>
      <c r="N432" s="2"/>
      <c r="O432" s="191"/>
      <c r="P432" s="2"/>
      <c r="Q432" s="16"/>
      <c r="R432" s="191"/>
      <c r="S432" s="202"/>
      <c r="T432" s="16"/>
      <c r="U432" s="191"/>
      <c r="V432" s="2"/>
    </row>
    <row r="433" spans="1:22" s="8" customFormat="1" ht="17.25" customHeight="1">
      <c r="A433" s="16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51"/>
      <c r="M433" s="2"/>
      <c r="N433" s="2"/>
      <c r="O433" s="191"/>
      <c r="P433" s="2"/>
      <c r="Q433" s="16"/>
      <c r="R433" s="191"/>
      <c r="S433" s="202"/>
      <c r="T433" s="16"/>
      <c r="U433" s="191"/>
      <c r="V433" s="2"/>
    </row>
    <row r="434" spans="1:22" s="8" customFormat="1" ht="17.25" customHeight="1">
      <c r="A434" s="16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51"/>
      <c r="M434" s="2"/>
      <c r="N434" s="2"/>
      <c r="O434" s="191"/>
      <c r="P434" s="2"/>
      <c r="Q434" s="16"/>
      <c r="R434" s="191"/>
      <c r="S434" s="202"/>
      <c r="T434" s="16"/>
      <c r="U434" s="191"/>
      <c r="V434" s="2"/>
    </row>
    <row r="435" spans="1:22" s="8" customFormat="1" ht="17.25" customHeight="1">
      <c r="A435" s="16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51"/>
      <c r="M435" s="2"/>
      <c r="N435" s="2"/>
      <c r="O435" s="191"/>
      <c r="P435" s="2"/>
      <c r="Q435" s="16"/>
      <c r="R435" s="191"/>
      <c r="S435" s="202"/>
      <c r="T435" s="16"/>
      <c r="U435" s="191"/>
      <c r="V435" s="2"/>
    </row>
    <row r="436" spans="1:22" s="8" customFormat="1" ht="17.25" customHeight="1">
      <c r="A436" s="16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51"/>
      <c r="M436" s="2"/>
      <c r="N436" s="2"/>
      <c r="O436" s="191"/>
      <c r="P436" s="2"/>
      <c r="Q436" s="16"/>
      <c r="R436" s="191"/>
      <c r="S436" s="202"/>
      <c r="T436" s="16"/>
      <c r="U436" s="191"/>
      <c r="V436" s="2"/>
    </row>
    <row r="437" spans="1:22" s="8" customFormat="1" ht="17.25" customHeight="1">
      <c r="A437" s="16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51"/>
      <c r="M437" s="2"/>
      <c r="N437" s="2"/>
      <c r="O437" s="191"/>
      <c r="P437" s="2"/>
      <c r="Q437" s="16"/>
      <c r="R437" s="191"/>
      <c r="S437" s="202"/>
      <c r="T437" s="16"/>
      <c r="U437" s="191"/>
      <c r="V437" s="2"/>
    </row>
    <row r="438" spans="1:22" s="8" customFormat="1" ht="17.25" customHeight="1">
      <c r="A438" s="16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51"/>
      <c r="M438" s="2"/>
      <c r="N438" s="2"/>
      <c r="O438" s="191"/>
      <c r="P438" s="2"/>
      <c r="Q438" s="16"/>
      <c r="R438" s="191"/>
      <c r="S438" s="202"/>
      <c r="T438" s="16"/>
      <c r="U438" s="191"/>
      <c r="V438" s="2"/>
    </row>
    <row r="439" spans="1:22" s="8" customFormat="1" ht="17.25" customHeight="1">
      <c r="A439" s="16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51"/>
      <c r="M439" s="2"/>
      <c r="N439" s="2"/>
      <c r="O439" s="191"/>
      <c r="P439" s="2"/>
      <c r="Q439" s="16"/>
      <c r="R439" s="191"/>
      <c r="S439" s="202"/>
      <c r="T439" s="16"/>
      <c r="U439" s="191"/>
      <c r="V439" s="2"/>
    </row>
    <row r="440" spans="1:22" s="8" customFormat="1" ht="17.25" customHeight="1">
      <c r="A440" s="16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51"/>
      <c r="M440" s="2"/>
      <c r="N440" s="2"/>
      <c r="O440" s="191"/>
      <c r="P440" s="2"/>
      <c r="Q440" s="16"/>
      <c r="R440" s="191"/>
      <c r="S440" s="202"/>
      <c r="T440" s="16"/>
      <c r="U440" s="191"/>
      <c r="V440" s="2"/>
    </row>
    <row r="441" spans="1:22" s="8" customFormat="1" ht="17.25" customHeight="1">
      <c r="A441" s="16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51"/>
      <c r="M441" s="2"/>
      <c r="N441" s="2"/>
      <c r="O441" s="191"/>
      <c r="P441" s="2"/>
      <c r="Q441" s="16"/>
      <c r="R441" s="191"/>
      <c r="S441" s="202"/>
      <c r="T441" s="16"/>
      <c r="U441" s="191"/>
      <c r="V441" s="2"/>
    </row>
    <row r="442" spans="1:22" s="8" customFormat="1" ht="17.25" customHeight="1">
      <c r="A442" s="16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51"/>
      <c r="M442" s="2"/>
      <c r="N442" s="2"/>
      <c r="O442" s="191"/>
      <c r="P442" s="2"/>
      <c r="Q442" s="16"/>
      <c r="R442" s="191"/>
      <c r="S442" s="202"/>
      <c r="T442" s="16"/>
      <c r="U442" s="191"/>
      <c r="V442" s="2"/>
    </row>
    <row r="443" spans="1:22" s="8" customFormat="1" ht="17.25" customHeight="1">
      <c r="A443" s="16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51"/>
      <c r="M443" s="2"/>
      <c r="N443" s="2"/>
      <c r="O443" s="191"/>
      <c r="P443" s="2"/>
      <c r="Q443" s="16"/>
      <c r="R443" s="191"/>
      <c r="S443" s="202"/>
      <c r="T443" s="16"/>
      <c r="U443" s="191"/>
      <c r="V443" s="2"/>
    </row>
    <row r="444" spans="1:22" s="8" customFormat="1" ht="17.25" customHeight="1">
      <c r="A444" s="16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51"/>
      <c r="M444" s="2"/>
      <c r="N444" s="2"/>
      <c r="O444" s="191"/>
      <c r="P444" s="2"/>
      <c r="Q444" s="16"/>
      <c r="R444" s="191"/>
      <c r="S444" s="202"/>
      <c r="T444" s="16"/>
      <c r="U444" s="191"/>
      <c r="V444" s="2"/>
    </row>
    <row r="445" spans="1:22" s="8" customFormat="1" ht="17.25" customHeight="1">
      <c r="A445" s="16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51"/>
      <c r="M445" s="2"/>
      <c r="N445" s="2"/>
      <c r="O445" s="191"/>
      <c r="P445" s="2"/>
      <c r="Q445" s="16"/>
      <c r="R445" s="191"/>
      <c r="S445" s="202"/>
      <c r="T445" s="16"/>
      <c r="U445" s="191"/>
      <c r="V445" s="2"/>
    </row>
    <row r="446" spans="1:22" s="8" customFormat="1" ht="17.25" customHeight="1">
      <c r="A446" s="16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51"/>
      <c r="M446" s="2"/>
      <c r="N446" s="2"/>
      <c r="O446" s="191"/>
      <c r="P446" s="2"/>
      <c r="Q446" s="16"/>
      <c r="R446" s="191"/>
      <c r="S446" s="202"/>
      <c r="T446" s="16"/>
      <c r="U446" s="191"/>
      <c r="V446" s="2"/>
    </row>
    <row r="447" spans="1:22" s="8" customFormat="1" ht="17.25" customHeight="1">
      <c r="A447" s="16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51"/>
      <c r="M447" s="2"/>
      <c r="N447" s="2"/>
      <c r="O447" s="191"/>
      <c r="P447" s="2"/>
      <c r="Q447" s="16"/>
      <c r="R447" s="191"/>
      <c r="S447" s="202"/>
      <c r="T447" s="16"/>
      <c r="U447" s="191"/>
      <c r="V447" s="2"/>
    </row>
    <row r="448" spans="1:22" s="8" customFormat="1" ht="17.25" customHeight="1">
      <c r="A448" s="16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51"/>
      <c r="M448" s="2"/>
      <c r="N448" s="2"/>
      <c r="O448" s="191"/>
      <c r="P448" s="2"/>
      <c r="Q448" s="16"/>
      <c r="R448" s="191"/>
      <c r="S448" s="202"/>
      <c r="T448" s="16"/>
      <c r="U448" s="191"/>
      <c r="V448" s="2"/>
    </row>
    <row r="449" spans="1:22" s="8" customFormat="1" ht="17.25" customHeight="1">
      <c r="A449" s="16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51"/>
      <c r="M449" s="2"/>
      <c r="N449" s="2"/>
      <c r="O449" s="191"/>
      <c r="P449" s="2"/>
      <c r="Q449" s="16"/>
      <c r="R449" s="191"/>
      <c r="S449" s="202"/>
      <c r="T449" s="16"/>
      <c r="U449" s="191"/>
      <c r="V449" s="2"/>
    </row>
    <row r="450" spans="1:22" s="8" customFormat="1" ht="17.25" customHeight="1">
      <c r="A450" s="16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51"/>
      <c r="M450" s="2"/>
      <c r="N450" s="2"/>
      <c r="O450" s="191"/>
      <c r="P450" s="2"/>
      <c r="Q450" s="16"/>
      <c r="R450" s="191"/>
      <c r="S450" s="202"/>
      <c r="T450" s="16"/>
      <c r="U450" s="191"/>
      <c r="V450" s="2"/>
    </row>
    <row r="451" spans="1:22" s="8" customFormat="1" ht="17.25" customHeight="1">
      <c r="A451" s="16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51"/>
      <c r="M451" s="2"/>
      <c r="N451" s="2"/>
      <c r="O451" s="191"/>
      <c r="P451" s="2"/>
      <c r="Q451" s="16"/>
      <c r="R451" s="191"/>
      <c r="S451" s="202"/>
      <c r="T451" s="16"/>
      <c r="U451" s="191"/>
      <c r="V451" s="2"/>
    </row>
    <row r="452" spans="1:22" s="8" customFormat="1" ht="17.25" customHeight="1">
      <c r="A452" s="16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51"/>
      <c r="M452" s="2"/>
      <c r="N452" s="2"/>
      <c r="O452" s="191"/>
      <c r="P452" s="2"/>
      <c r="Q452" s="16"/>
      <c r="R452" s="191"/>
      <c r="S452" s="202"/>
      <c r="T452" s="16"/>
      <c r="U452" s="191"/>
      <c r="V452" s="2"/>
    </row>
    <row r="453" spans="1:22" s="8" customFormat="1" ht="17.25" customHeight="1">
      <c r="A453" s="16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51"/>
      <c r="M453" s="2"/>
      <c r="N453" s="2"/>
      <c r="O453" s="191"/>
      <c r="P453" s="2"/>
      <c r="Q453" s="16"/>
      <c r="R453" s="191"/>
      <c r="S453" s="202"/>
      <c r="T453" s="16"/>
      <c r="U453" s="191"/>
      <c r="V453" s="2"/>
    </row>
    <row r="454" spans="1:22" s="8" customFormat="1" ht="17.25" customHeight="1">
      <c r="A454" s="16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51"/>
      <c r="M454" s="2"/>
      <c r="N454" s="2"/>
      <c r="O454" s="191"/>
      <c r="P454" s="2"/>
      <c r="Q454" s="16"/>
      <c r="R454" s="191"/>
      <c r="S454" s="202"/>
      <c r="T454" s="16"/>
      <c r="U454" s="191"/>
      <c r="V454" s="2"/>
    </row>
    <row r="455" spans="1:22" s="8" customFormat="1" ht="17.25" customHeight="1">
      <c r="A455" s="16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51"/>
      <c r="M455" s="2"/>
      <c r="N455" s="2"/>
      <c r="O455" s="191"/>
      <c r="P455" s="2"/>
      <c r="Q455" s="16"/>
      <c r="R455" s="191"/>
      <c r="S455" s="202"/>
      <c r="T455" s="16"/>
      <c r="U455" s="191"/>
      <c r="V455" s="2"/>
    </row>
    <row r="456" spans="1:22" s="8" customFormat="1" ht="17.25" customHeight="1">
      <c r="A456" s="16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51"/>
      <c r="M456" s="2"/>
      <c r="N456" s="2"/>
      <c r="O456" s="191"/>
      <c r="P456" s="2"/>
      <c r="Q456" s="16"/>
      <c r="R456" s="191"/>
      <c r="S456" s="202"/>
      <c r="T456" s="16"/>
      <c r="U456" s="191"/>
      <c r="V456" s="2"/>
    </row>
    <row r="457" spans="1:22" s="8" customFormat="1" ht="17.25" customHeight="1">
      <c r="A457" s="16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51"/>
      <c r="M457" s="2"/>
      <c r="N457" s="2"/>
      <c r="O457" s="191"/>
      <c r="P457" s="2"/>
      <c r="Q457" s="16"/>
      <c r="R457" s="191"/>
      <c r="S457" s="202"/>
      <c r="T457" s="16"/>
      <c r="U457" s="191"/>
      <c r="V457" s="2"/>
    </row>
    <row r="458" spans="1:22" s="8" customFormat="1" ht="17.25" customHeight="1">
      <c r="A458" s="16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51"/>
      <c r="M458" s="2"/>
      <c r="N458" s="2"/>
      <c r="O458" s="191"/>
      <c r="P458" s="2"/>
      <c r="Q458" s="16"/>
      <c r="R458" s="191"/>
      <c r="S458" s="202"/>
      <c r="T458" s="16"/>
      <c r="U458" s="191"/>
      <c r="V458" s="2"/>
    </row>
    <row r="459" spans="1:22" s="8" customFormat="1" ht="17.25" customHeight="1">
      <c r="A459" s="16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51"/>
      <c r="M459" s="2"/>
      <c r="N459" s="2"/>
      <c r="O459" s="191"/>
      <c r="P459" s="2"/>
      <c r="Q459" s="16"/>
      <c r="R459" s="191"/>
      <c r="S459" s="202"/>
      <c r="T459" s="16"/>
      <c r="U459" s="191"/>
      <c r="V459" s="2"/>
    </row>
    <row r="460" spans="1:22" s="8" customFormat="1" ht="17.25" customHeight="1">
      <c r="A460" s="16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51"/>
      <c r="M460" s="2"/>
      <c r="N460" s="2"/>
      <c r="O460" s="191"/>
      <c r="P460" s="2"/>
      <c r="Q460" s="16"/>
      <c r="R460" s="191"/>
      <c r="S460" s="202"/>
      <c r="T460" s="16"/>
      <c r="U460" s="191"/>
      <c r="V460" s="2"/>
    </row>
    <row r="461" spans="1:22" s="8" customFormat="1" ht="17.25" customHeight="1">
      <c r="A461" s="16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51"/>
      <c r="M461" s="2"/>
      <c r="N461" s="2"/>
      <c r="O461" s="191"/>
      <c r="P461" s="2"/>
      <c r="Q461" s="16"/>
      <c r="R461" s="191"/>
      <c r="S461" s="202"/>
      <c r="T461" s="16"/>
      <c r="U461" s="191"/>
      <c r="V461" s="2"/>
    </row>
    <row r="462" spans="1:22" s="8" customFormat="1" ht="17.25" customHeight="1">
      <c r="A462" s="16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51"/>
      <c r="M462" s="2"/>
      <c r="N462" s="2"/>
      <c r="O462" s="191"/>
      <c r="P462" s="2"/>
      <c r="Q462" s="16"/>
      <c r="R462" s="191"/>
      <c r="S462" s="202"/>
      <c r="T462" s="16"/>
      <c r="U462" s="191"/>
      <c r="V462" s="2"/>
    </row>
    <row r="463" spans="1:22" s="8" customFormat="1" ht="17.25" customHeight="1">
      <c r="A463" s="16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51"/>
      <c r="M463" s="2"/>
      <c r="N463" s="2"/>
      <c r="O463" s="191"/>
      <c r="P463" s="2"/>
      <c r="Q463" s="16"/>
      <c r="R463" s="191"/>
      <c r="S463" s="202"/>
      <c r="T463" s="16"/>
      <c r="U463" s="191"/>
      <c r="V463" s="2"/>
    </row>
    <row r="464" spans="1:22" s="8" customFormat="1" ht="17.25" customHeight="1">
      <c r="A464" s="16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51"/>
      <c r="M464" s="2"/>
      <c r="N464" s="2"/>
      <c r="O464" s="191"/>
      <c r="P464" s="2"/>
      <c r="Q464" s="16"/>
      <c r="R464" s="191"/>
      <c r="S464" s="202"/>
      <c r="T464" s="16"/>
      <c r="U464" s="191"/>
      <c r="V464" s="2"/>
    </row>
    <row r="465" spans="1:22" s="8" customFormat="1" ht="17.25" customHeight="1">
      <c r="A465" s="16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51"/>
      <c r="M465" s="2"/>
      <c r="N465" s="2"/>
      <c r="O465" s="191"/>
      <c r="P465" s="2"/>
      <c r="Q465" s="16"/>
      <c r="R465" s="191"/>
      <c r="S465" s="202"/>
      <c r="T465" s="16"/>
      <c r="U465" s="191"/>
      <c r="V465" s="2"/>
    </row>
    <row r="466" spans="1:22" s="8" customFormat="1" ht="17.25" customHeight="1">
      <c r="A466" s="16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51"/>
      <c r="M466" s="2"/>
      <c r="N466" s="2"/>
      <c r="O466" s="191"/>
      <c r="P466" s="2"/>
      <c r="Q466" s="16"/>
      <c r="R466" s="191"/>
      <c r="S466" s="202"/>
      <c r="T466" s="16"/>
      <c r="U466" s="191"/>
      <c r="V466" s="2"/>
    </row>
    <row r="467" spans="1:22" s="8" customFormat="1" ht="17.25" customHeight="1">
      <c r="A467" s="16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51"/>
      <c r="M467" s="2"/>
      <c r="N467" s="2"/>
      <c r="O467" s="191"/>
      <c r="P467" s="2"/>
      <c r="Q467" s="16"/>
      <c r="R467" s="191"/>
      <c r="S467" s="202"/>
      <c r="T467" s="16"/>
      <c r="U467" s="191"/>
      <c r="V467" s="2"/>
    </row>
    <row r="468" spans="1:22" s="8" customFormat="1" ht="17.25" customHeight="1">
      <c r="A468" s="16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51"/>
      <c r="M468" s="2"/>
      <c r="N468" s="2"/>
      <c r="O468" s="191"/>
      <c r="P468" s="2"/>
      <c r="Q468" s="16"/>
      <c r="R468" s="191"/>
      <c r="S468" s="202"/>
      <c r="T468" s="16"/>
      <c r="U468" s="191"/>
      <c r="V468" s="2"/>
    </row>
    <row r="469" spans="1:22" s="8" customFormat="1" ht="17.25" customHeight="1">
      <c r="A469" s="16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51"/>
      <c r="M469" s="2"/>
      <c r="N469" s="2"/>
      <c r="O469" s="191"/>
      <c r="P469" s="2"/>
      <c r="Q469" s="16"/>
      <c r="R469" s="191"/>
      <c r="S469" s="202"/>
      <c r="T469" s="16"/>
      <c r="U469" s="191"/>
      <c r="V469" s="2"/>
    </row>
    <row r="470" spans="1:22" s="8" customFormat="1" ht="17.25" customHeight="1">
      <c r="A470" s="16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51"/>
      <c r="M470" s="2"/>
      <c r="N470" s="2"/>
      <c r="O470" s="191"/>
      <c r="P470" s="2"/>
      <c r="Q470" s="16"/>
      <c r="R470" s="191"/>
      <c r="S470" s="202"/>
      <c r="T470" s="16"/>
      <c r="U470" s="191"/>
      <c r="V470" s="2"/>
    </row>
    <row r="471" spans="1:22" s="8" customFormat="1" ht="17.25" customHeight="1">
      <c r="A471" s="16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51"/>
      <c r="M471" s="2"/>
      <c r="N471" s="2"/>
      <c r="O471" s="191"/>
      <c r="P471" s="2"/>
      <c r="Q471" s="16"/>
      <c r="R471" s="191"/>
      <c r="S471" s="202"/>
      <c r="T471" s="16"/>
      <c r="U471" s="191"/>
      <c r="V471" s="2"/>
    </row>
    <row r="472" spans="1:22" s="8" customFormat="1" ht="17.25" customHeight="1">
      <c r="A472" s="16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51"/>
      <c r="M472" s="2"/>
      <c r="N472" s="2"/>
      <c r="O472" s="191"/>
      <c r="P472" s="2"/>
      <c r="Q472" s="16"/>
      <c r="R472" s="191"/>
      <c r="S472" s="202"/>
      <c r="T472" s="16"/>
      <c r="U472" s="191"/>
      <c r="V472" s="2"/>
    </row>
    <row r="473" spans="1:22" s="8" customFormat="1" ht="17.25" customHeight="1">
      <c r="A473" s="16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51"/>
      <c r="M473" s="2"/>
      <c r="N473" s="2"/>
      <c r="O473" s="191"/>
      <c r="P473" s="2"/>
      <c r="Q473" s="16"/>
      <c r="R473" s="191"/>
      <c r="S473" s="202"/>
      <c r="T473" s="16"/>
      <c r="U473" s="191"/>
      <c r="V473" s="2"/>
    </row>
    <row r="474" spans="1:22" s="8" customFormat="1" ht="17.25" customHeight="1">
      <c r="A474" s="16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51"/>
      <c r="M474" s="2"/>
      <c r="N474" s="2"/>
      <c r="O474" s="191"/>
      <c r="P474" s="2"/>
      <c r="Q474" s="16"/>
      <c r="R474" s="191"/>
      <c r="S474" s="202"/>
      <c r="T474" s="16"/>
      <c r="U474" s="191"/>
      <c r="V474" s="2"/>
    </row>
    <row r="475" spans="1:22" s="8" customFormat="1" ht="17.25" customHeight="1">
      <c r="A475" s="16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51"/>
      <c r="M475" s="2"/>
      <c r="N475" s="2"/>
      <c r="O475" s="191"/>
      <c r="P475" s="2"/>
      <c r="Q475" s="16"/>
      <c r="R475" s="191"/>
      <c r="S475" s="202"/>
      <c r="T475" s="16"/>
      <c r="U475" s="191"/>
      <c r="V475" s="2"/>
    </row>
    <row r="476" spans="1:22" s="8" customFormat="1" ht="17.25" customHeight="1">
      <c r="A476" s="16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51"/>
      <c r="M476" s="2"/>
      <c r="N476" s="2"/>
      <c r="O476" s="191"/>
      <c r="P476" s="2"/>
      <c r="Q476" s="16"/>
      <c r="R476" s="191"/>
      <c r="S476" s="202"/>
      <c r="T476" s="16"/>
      <c r="U476" s="191"/>
      <c r="V476" s="2"/>
    </row>
    <row r="477" spans="1:22" s="8" customFormat="1" ht="17.25" customHeight="1">
      <c r="A477" s="16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51"/>
      <c r="M477" s="2"/>
      <c r="N477" s="2"/>
      <c r="O477" s="191"/>
      <c r="P477" s="2"/>
      <c r="Q477" s="16"/>
      <c r="R477" s="191"/>
      <c r="S477" s="202"/>
      <c r="T477" s="16"/>
      <c r="U477" s="191"/>
      <c r="V477" s="2"/>
    </row>
    <row r="478" spans="1:22" s="8" customFormat="1" ht="17.25" customHeight="1">
      <c r="A478" s="16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51"/>
      <c r="M478" s="2"/>
      <c r="N478" s="2"/>
      <c r="O478" s="191"/>
      <c r="P478" s="2"/>
      <c r="Q478" s="16"/>
      <c r="R478" s="191"/>
      <c r="S478" s="202"/>
      <c r="T478" s="16"/>
      <c r="U478" s="191"/>
      <c r="V478" s="2"/>
    </row>
    <row r="479" spans="1:22" s="8" customFormat="1" ht="17.25" customHeight="1">
      <c r="A479" s="16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51"/>
      <c r="M479" s="2"/>
      <c r="N479" s="2"/>
      <c r="O479" s="191"/>
      <c r="P479" s="2"/>
      <c r="Q479" s="16"/>
      <c r="R479" s="191"/>
      <c r="S479" s="202"/>
      <c r="T479" s="16"/>
      <c r="U479" s="191"/>
      <c r="V479" s="2"/>
    </row>
    <row r="480" spans="1:22" s="8" customFormat="1" ht="17.25" customHeight="1">
      <c r="A480" s="16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51"/>
      <c r="M480" s="2"/>
      <c r="N480" s="2"/>
      <c r="O480" s="191"/>
      <c r="P480" s="2"/>
      <c r="Q480" s="16"/>
      <c r="R480" s="191"/>
      <c r="S480" s="202"/>
      <c r="T480" s="16"/>
      <c r="U480" s="191"/>
      <c r="V480" s="2"/>
    </row>
    <row r="481" spans="1:22" s="8" customFormat="1" ht="17.25" customHeight="1">
      <c r="A481" s="16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51"/>
      <c r="M481" s="2"/>
      <c r="N481" s="2"/>
      <c r="O481" s="191"/>
      <c r="P481" s="2"/>
      <c r="Q481" s="16"/>
      <c r="R481" s="191"/>
      <c r="S481" s="202"/>
      <c r="T481" s="16"/>
      <c r="U481" s="191"/>
      <c r="V481" s="2"/>
    </row>
    <row r="482" spans="1:22" s="8" customFormat="1" ht="17.25" customHeight="1">
      <c r="A482" s="16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51"/>
      <c r="M482" s="2"/>
      <c r="N482" s="2"/>
      <c r="O482" s="191"/>
      <c r="P482" s="2"/>
      <c r="Q482" s="16"/>
      <c r="R482" s="191"/>
      <c r="S482" s="202"/>
      <c r="T482" s="16"/>
      <c r="U482" s="191"/>
      <c r="V482" s="2"/>
    </row>
    <row r="483" spans="1:22" s="8" customFormat="1" ht="17.25" customHeight="1">
      <c r="A483" s="16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51"/>
      <c r="M483" s="2"/>
      <c r="N483" s="2"/>
      <c r="O483" s="191"/>
      <c r="P483" s="2"/>
      <c r="Q483" s="16"/>
      <c r="R483" s="191"/>
      <c r="S483" s="202"/>
      <c r="T483" s="16"/>
      <c r="U483" s="191"/>
      <c r="V483" s="2"/>
    </row>
    <row r="484" spans="1:22" s="8" customFormat="1" ht="17.25" customHeight="1">
      <c r="A484" s="16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51"/>
      <c r="M484" s="2"/>
      <c r="N484" s="2"/>
      <c r="O484" s="191"/>
      <c r="P484" s="2"/>
      <c r="Q484" s="16"/>
      <c r="R484" s="191"/>
      <c r="S484" s="202"/>
      <c r="T484" s="16"/>
      <c r="U484" s="191"/>
      <c r="V484" s="2"/>
    </row>
    <row r="485" spans="1:22" s="8" customFormat="1" ht="17.25" customHeight="1">
      <c r="A485" s="16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51"/>
      <c r="M485" s="2"/>
      <c r="N485" s="2"/>
      <c r="O485" s="191"/>
      <c r="P485" s="2"/>
      <c r="Q485" s="16"/>
      <c r="R485" s="191"/>
      <c r="S485" s="202"/>
      <c r="T485" s="16"/>
      <c r="U485" s="191"/>
      <c r="V485" s="2"/>
    </row>
    <row r="486" spans="1:22" s="8" customFormat="1" ht="17.25" customHeight="1">
      <c r="A486" s="16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51"/>
      <c r="M486" s="2"/>
      <c r="N486" s="2"/>
      <c r="O486" s="191"/>
      <c r="P486" s="2"/>
      <c r="Q486" s="16"/>
      <c r="R486" s="191"/>
      <c r="S486" s="202"/>
      <c r="T486" s="16"/>
      <c r="U486" s="191"/>
      <c r="V486" s="2"/>
    </row>
    <row r="487" spans="1:22" s="8" customFormat="1" ht="17.25" customHeight="1">
      <c r="A487" s="16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51"/>
      <c r="M487" s="2"/>
      <c r="N487" s="2"/>
      <c r="O487" s="191"/>
      <c r="P487" s="2"/>
      <c r="Q487" s="16"/>
      <c r="R487" s="191"/>
      <c r="S487" s="202"/>
      <c r="T487" s="16"/>
      <c r="U487" s="191"/>
      <c r="V487" s="2"/>
    </row>
    <row r="488" spans="1:22" s="8" customFormat="1" ht="17.25" customHeight="1">
      <c r="A488" s="16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51"/>
      <c r="M488" s="2"/>
      <c r="N488" s="2"/>
      <c r="O488" s="191"/>
      <c r="P488" s="2"/>
      <c r="Q488" s="16"/>
      <c r="R488" s="191"/>
      <c r="S488" s="202"/>
      <c r="T488" s="16"/>
      <c r="U488" s="191"/>
      <c r="V488" s="2"/>
    </row>
    <row r="489" spans="1:22" s="8" customFormat="1" ht="17.25" customHeight="1">
      <c r="A489" s="16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51"/>
      <c r="M489" s="2"/>
      <c r="N489" s="2"/>
      <c r="O489" s="191"/>
      <c r="P489" s="2"/>
      <c r="Q489" s="16"/>
      <c r="R489" s="191"/>
      <c r="S489" s="202"/>
      <c r="T489" s="16"/>
      <c r="U489" s="191"/>
      <c r="V489" s="2"/>
    </row>
    <row r="490" spans="1:22" s="8" customFormat="1" ht="17.25" customHeight="1">
      <c r="A490" s="16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51"/>
      <c r="M490" s="2"/>
      <c r="N490" s="2"/>
      <c r="O490" s="191"/>
      <c r="P490" s="2"/>
      <c r="Q490" s="16"/>
      <c r="R490" s="191"/>
      <c r="S490" s="202"/>
      <c r="T490" s="16"/>
      <c r="U490" s="191"/>
      <c r="V490" s="2"/>
    </row>
    <row r="491" spans="1:22" s="8" customFormat="1" ht="17.25" customHeight="1">
      <c r="A491" s="16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51"/>
      <c r="M491" s="2"/>
      <c r="N491" s="2"/>
      <c r="O491" s="191"/>
      <c r="P491" s="2"/>
      <c r="Q491" s="16"/>
      <c r="R491" s="191"/>
      <c r="S491" s="202"/>
      <c r="T491" s="16"/>
      <c r="U491" s="191"/>
      <c r="V491" s="2"/>
    </row>
    <row r="492" spans="1:22" s="8" customFormat="1" ht="17.25" customHeight="1">
      <c r="A492" s="16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51"/>
      <c r="M492" s="2"/>
      <c r="N492" s="2"/>
      <c r="O492" s="191"/>
      <c r="P492" s="2"/>
      <c r="Q492" s="16"/>
      <c r="R492" s="191"/>
      <c r="S492" s="202"/>
      <c r="T492" s="16"/>
      <c r="U492" s="191"/>
      <c r="V492" s="2"/>
    </row>
    <row r="493" spans="1:22" s="8" customFormat="1" ht="17.25" customHeight="1">
      <c r="A493" s="16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51"/>
      <c r="M493" s="2"/>
      <c r="N493" s="2"/>
      <c r="O493" s="191"/>
      <c r="P493" s="2"/>
      <c r="Q493" s="16"/>
      <c r="R493" s="191"/>
      <c r="S493" s="202"/>
      <c r="T493" s="16"/>
      <c r="U493" s="191"/>
      <c r="V493" s="2"/>
    </row>
    <row r="494" spans="1:22" s="8" customFormat="1" ht="17.25" customHeight="1">
      <c r="A494" s="16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51"/>
      <c r="M494" s="2"/>
      <c r="N494" s="2"/>
      <c r="O494" s="191"/>
      <c r="P494" s="2"/>
      <c r="Q494" s="16"/>
      <c r="R494" s="191"/>
      <c r="S494" s="202"/>
      <c r="T494" s="16"/>
      <c r="U494" s="191"/>
      <c r="V494" s="2"/>
    </row>
    <row r="495" spans="1:22" s="8" customFormat="1" ht="17.25" customHeight="1">
      <c r="A495" s="16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51"/>
      <c r="M495" s="2"/>
      <c r="N495" s="2"/>
      <c r="O495" s="191"/>
      <c r="P495" s="2"/>
      <c r="Q495" s="16"/>
      <c r="R495" s="191"/>
      <c r="S495" s="202"/>
      <c r="T495" s="16"/>
      <c r="U495" s="191"/>
      <c r="V495" s="2"/>
    </row>
    <row r="496" spans="1:22" s="8" customFormat="1" ht="17.25" customHeight="1">
      <c r="A496" s="16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51"/>
      <c r="M496" s="2"/>
      <c r="N496" s="2"/>
      <c r="O496" s="191"/>
      <c r="P496" s="2"/>
      <c r="Q496" s="16"/>
      <c r="R496" s="191"/>
      <c r="S496" s="202"/>
      <c r="T496" s="16"/>
      <c r="U496" s="191"/>
      <c r="V496" s="2"/>
    </row>
    <row r="497" spans="1:22" s="8" customFormat="1" ht="17.25" customHeight="1">
      <c r="A497" s="16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51"/>
      <c r="M497" s="2"/>
      <c r="N497" s="2"/>
      <c r="O497" s="191"/>
      <c r="P497" s="2"/>
      <c r="Q497" s="16"/>
      <c r="R497" s="191"/>
      <c r="S497" s="202"/>
      <c r="T497" s="16"/>
      <c r="U497" s="191"/>
      <c r="V497" s="2"/>
    </row>
    <row r="498" spans="1:22" s="8" customFormat="1" ht="17.25" customHeight="1">
      <c r="A498" s="16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51"/>
      <c r="M498" s="2"/>
      <c r="N498" s="2"/>
      <c r="O498" s="191"/>
      <c r="P498" s="2"/>
      <c r="Q498" s="16"/>
      <c r="R498" s="191"/>
      <c r="S498" s="202"/>
      <c r="T498" s="16"/>
      <c r="U498" s="191"/>
      <c r="V498" s="2"/>
    </row>
    <row r="499" spans="1:22" s="8" customFormat="1" ht="17.25" customHeight="1">
      <c r="A499" s="16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51"/>
      <c r="M499" s="2"/>
      <c r="N499" s="2"/>
      <c r="O499" s="191"/>
      <c r="P499" s="2"/>
      <c r="Q499" s="16"/>
      <c r="R499" s="191"/>
      <c r="S499" s="202"/>
      <c r="T499" s="16"/>
      <c r="U499" s="191"/>
      <c r="V499" s="2"/>
    </row>
    <row r="500" spans="1:22" s="8" customFormat="1" ht="17.25" customHeight="1">
      <c r="A500" s="16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51"/>
      <c r="M500" s="2"/>
      <c r="N500" s="2"/>
      <c r="O500" s="191"/>
      <c r="P500" s="2"/>
      <c r="Q500" s="16"/>
      <c r="R500" s="191"/>
      <c r="S500" s="202"/>
      <c r="T500" s="16"/>
      <c r="U500" s="191"/>
      <c r="V500" s="2"/>
    </row>
    <row r="501" spans="1:22" s="8" customFormat="1" ht="17.25" customHeight="1">
      <c r="A501" s="16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51"/>
      <c r="M501" s="2"/>
      <c r="N501" s="2"/>
      <c r="O501" s="191"/>
      <c r="P501" s="2"/>
      <c r="Q501" s="16"/>
      <c r="R501" s="191"/>
      <c r="S501" s="202"/>
      <c r="T501" s="16"/>
      <c r="U501" s="191"/>
      <c r="V501" s="2"/>
    </row>
    <row r="502" spans="1:22" s="8" customFormat="1" ht="17.25" customHeight="1">
      <c r="A502" s="16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51"/>
      <c r="M502" s="2"/>
      <c r="N502" s="2"/>
      <c r="O502" s="191"/>
      <c r="P502" s="2"/>
      <c r="Q502" s="16"/>
      <c r="R502" s="191"/>
      <c r="S502" s="202"/>
      <c r="T502" s="16"/>
      <c r="U502" s="191"/>
      <c r="V502" s="2"/>
    </row>
    <row r="503" spans="1:22" s="8" customFormat="1" ht="17.25" customHeight="1">
      <c r="A503" s="16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51"/>
      <c r="M503" s="2"/>
      <c r="N503" s="2"/>
      <c r="O503" s="191"/>
      <c r="P503" s="2"/>
      <c r="Q503" s="16"/>
      <c r="R503" s="191"/>
      <c r="S503" s="202"/>
      <c r="T503" s="16"/>
      <c r="U503" s="191"/>
      <c r="V503" s="2"/>
    </row>
    <row r="504" spans="1:22" s="8" customFormat="1" ht="17.25" customHeight="1">
      <c r="A504" s="16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51"/>
      <c r="M504" s="2"/>
      <c r="N504" s="2"/>
      <c r="O504" s="191"/>
      <c r="P504" s="2"/>
      <c r="Q504" s="16"/>
      <c r="R504" s="191"/>
      <c r="S504" s="202"/>
      <c r="T504" s="16"/>
      <c r="U504" s="191"/>
      <c r="V504" s="2"/>
    </row>
    <row r="505" spans="1:22" s="8" customFormat="1" ht="17.25" customHeight="1">
      <c r="A505" s="16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51"/>
      <c r="M505" s="2"/>
      <c r="N505" s="2"/>
      <c r="O505" s="191"/>
      <c r="P505" s="2"/>
      <c r="Q505" s="16"/>
      <c r="R505" s="191"/>
      <c r="S505" s="202"/>
      <c r="T505" s="16"/>
      <c r="U505" s="191"/>
      <c r="V505" s="2"/>
    </row>
    <row r="506" spans="1:22" s="8" customFormat="1" ht="17.25" customHeight="1">
      <c r="A506" s="16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51"/>
      <c r="M506" s="2"/>
      <c r="N506" s="2"/>
      <c r="O506" s="191"/>
      <c r="P506" s="2"/>
      <c r="Q506" s="16"/>
      <c r="R506" s="191"/>
      <c r="S506" s="202"/>
      <c r="T506" s="16"/>
      <c r="U506" s="191"/>
      <c r="V506" s="2"/>
    </row>
    <row r="507" spans="1:22" s="8" customFormat="1" ht="17.25" customHeight="1">
      <c r="A507" s="16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51"/>
      <c r="M507" s="2"/>
      <c r="N507" s="2"/>
      <c r="O507" s="191"/>
      <c r="P507" s="2"/>
      <c r="Q507" s="16"/>
      <c r="R507" s="191"/>
      <c r="S507" s="202"/>
      <c r="T507" s="16"/>
      <c r="U507" s="191"/>
      <c r="V507" s="2"/>
    </row>
    <row r="508" spans="1:22" s="8" customFormat="1" ht="17.25" customHeight="1">
      <c r="A508" s="16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51"/>
      <c r="M508" s="2"/>
      <c r="N508" s="2"/>
      <c r="O508" s="191"/>
      <c r="P508" s="2"/>
      <c r="Q508" s="16"/>
      <c r="R508" s="191"/>
      <c r="S508" s="202"/>
      <c r="T508" s="16"/>
      <c r="U508" s="191"/>
      <c r="V508" s="2"/>
    </row>
    <row r="509" spans="1:22" s="8" customFormat="1" ht="17.25" customHeight="1">
      <c r="A509" s="16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51"/>
      <c r="M509" s="2"/>
      <c r="N509" s="2"/>
      <c r="O509" s="191"/>
      <c r="P509" s="2"/>
      <c r="Q509" s="16"/>
      <c r="R509" s="191"/>
      <c r="S509" s="202"/>
      <c r="T509" s="16"/>
      <c r="U509" s="191"/>
      <c r="V509" s="2"/>
    </row>
    <row r="510" spans="1:22" s="8" customFormat="1" ht="17.25" customHeight="1">
      <c r="A510" s="16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51"/>
      <c r="M510" s="2"/>
      <c r="N510" s="2"/>
      <c r="O510" s="191"/>
      <c r="P510" s="2"/>
      <c r="Q510" s="16"/>
      <c r="R510" s="191"/>
      <c r="S510" s="202"/>
      <c r="T510" s="16"/>
      <c r="U510" s="191"/>
      <c r="V510" s="2"/>
    </row>
    <row r="511" spans="1:22" s="8" customFormat="1" ht="17.25" customHeight="1">
      <c r="A511" s="16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51"/>
      <c r="M511" s="2"/>
      <c r="N511" s="2"/>
      <c r="O511" s="191"/>
      <c r="P511" s="2"/>
      <c r="Q511" s="16"/>
      <c r="R511" s="191"/>
      <c r="S511" s="202"/>
      <c r="T511" s="16"/>
      <c r="U511" s="191"/>
      <c r="V511" s="2"/>
    </row>
    <row r="512" spans="1:22" s="8" customFormat="1" ht="17.25" customHeight="1">
      <c r="A512" s="16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51"/>
      <c r="M512" s="2"/>
      <c r="N512" s="2"/>
      <c r="O512" s="191"/>
      <c r="P512" s="2"/>
      <c r="Q512" s="16"/>
      <c r="R512" s="191"/>
      <c r="S512" s="202"/>
      <c r="T512" s="16"/>
      <c r="U512" s="191"/>
      <c r="V512" s="2"/>
    </row>
    <row r="513" spans="1:22" s="8" customFormat="1" ht="17.25" customHeight="1">
      <c r="A513" s="16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51"/>
      <c r="M513" s="2"/>
      <c r="N513" s="2"/>
      <c r="O513" s="191"/>
      <c r="P513" s="2"/>
      <c r="Q513" s="16"/>
      <c r="R513" s="191"/>
      <c r="S513" s="202"/>
      <c r="T513" s="16"/>
      <c r="U513" s="191"/>
      <c r="V513" s="2"/>
    </row>
    <row r="514" spans="1:22" s="8" customFormat="1" ht="17.25" customHeight="1">
      <c r="A514" s="16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51"/>
      <c r="M514" s="2"/>
      <c r="N514" s="2"/>
      <c r="O514" s="191"/>
      <c r="P514" s="2"/>
      <c r="Q514" s="16"/>
      <c r="R514" s="191"/>
      <c r="S514" s="202"/>
      <c r="T514" s="16"/>
      <c r="U514" s="191"/>
      <c r="V514" s="2"/>
    </row>
    <row r="515" spans="1:22" s="8" customFormat="1" ht="17.25" customHeight="1">
      <c r="A515" s="16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51"/>
      <c r="M515" s="2"/>
      <c r="N515" s="2"/>
      <c r="O515" s="191"/>
      <c r="P515" s="2"/>
      <c r="Q515" s="16"/>
      <c r="R515" s="191"/>
      <c r="S515" s="202"/>
      <c r="T515" s="16"/>
      <c r="U515" s="191"/>
      <c r="V515" s="2"/>
    </row>
    <row r="516" spans="1:22" s="8" customFormat="1" ht="17.25" customHeight="1">
      <c r="A516" s="16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51"/>
      <c r="M516" s="2"/>
      <c r="N516" s="2"/>
      <c r="O516" s="191"/>
      <c r="P516" s="2"/>
      <c r="Q516" s="16"/>
      <c r="R516" s="191"/>
      <c r="S516" s="202"/>
      <c r="T516" s="16"/>
      <c r="U516" s="191"/>
      <c r="V516" s="2"/>
    </row>
    <row r="517" spans="1:22" s="8" customFormat="1" ht="17.25" customHeight="1">
      <c r="A517" s="16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51"/>
      <c r="M517" s="2"/>
      <c r="N517" s="2"/>
      <c r="O517" s="191"/>
      <c r="P517" s="2"/>
      <c r="Q517" s="16"/>
      <c r="R517" s="191"/>
      <c r="S517" s="202"/>
      <c r="T517" s="16"/>
      <c r="U517" s="191"/>
      <c r="V517" s="2"/>
    </row>
    <row r="518" spans="1:22" s="8" customFormat="1" ht="17.25" customHeight="1">
      <c r="A518" s="16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51"/>
      <c r="M518" s="2"/>
      <c r="N518" s="2"/>
      <c r="O518" s="191"/>
      <c r="P518" s="2"/>
      <c r="Q518" s="16"/>
      <c r="R518" s="191"/>
      <c r="S518" s="202"/>
      <c r="T518" s="16"/>
      <c r="U518" s="191"/>
      <c r="V518" s="2"/>
    </row>
    <row r="519" spans="1:22" s="8" customFormat="1" ht="17.25" customHeight="1">
      <c r="A519" s="16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51"/>
      <c r="M519" s="2"/>
      <c r="N519" s="2"/>
      <c r="O519" s="191"/>
      <c r="P519" s="2"/>
      <c r="Q519" s="16"/>
      <c r="R519" s="191"/>
      <c r="S519" s="202"/>
      <c r="T519" s="16"/>
      <c r="U519" s="191"/>
      <c r="V519" s="2"/>
    </row>
    <row r="520" spans="1:22" s="8" customFormat="1" ht="17.25" customHeight="1">
      <c r="A520" s="16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51"/>
      <c r="M520" s="2"/>
      <c r="N520" s="2"/>
      <c r="O520" s="191"/>
      <c r="P520" s="2"/>
      <c r="Q520" s="16"/>
      <c r="R520" s="191"/>
      <c r="S520" s="202"/>
      <c r="T520" s="16"/>
      <c r="U520" s="191"/>
      <c r="V520" s="2"/>
    </row>
    <row r="521" spans="1:22" s="8" customFormat="1" ht="17.25" customHeight="1">
      <c r="A521" s="16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51"/>
      <c r="M521" s="2"/>
      <c r="N521" s="2"/>
      <c r="O521" s="191"/>
      <c r="P521" s="2"/>
      <c r="Q521" s="16"/>
      <c r="R521" s="191"/>
      <c r="S521" s="202"/>
      <c r="T521" s="16"/>
      <c r="U521" s="191"/>
      <c r="V521" s="2"/>
    </row>
    <row r="522" spans="1:22" s="8" customFormat="1" ht="17.25" customHeight="1">
      <c r="A522" s="16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51"/>
      <c r="M522" s="2"/>
      <c r="N522" s="2"/>
      <c r="O522" s="191"/>
      <c r="P522" s="2"/>
      <c r="Q522" s="16"/>
      <c r="R522" s="191"/>
      <c r="S522" s="202"/>
      <c r="T522" s="16"/>
      <c r="U522" s="191"/>
      <c r="V522" s="2"/>
    </row>
    <row r="523" spans="1:22" s="8" customFormat="1" ht="17.25" customHeight="1">
      <c r="A523" s="16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51"/>
      <c r="M523" s="2"/>
      <c r="N523" s="2"/>
      <c r="O523" s="191"/>
      <c r="P523" s="2"/>
      <c r="Q523" s="16"/>
      <c r="R523" s="191"/>
      <c r="S523" s="202"/>
      <c r="T523" s="16"/>
      <c r="U523" s="191"/>
      <c r="V523" s="2"/>
    </row>
    <row r="524" spans="1:22" s="8" customFormat="1" ht="17.25" customHeight="1">
      <c r="A524" s="16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51"/>
      <c r="M524" s="2"/>
      <c r="N524" s="2"/>
      <c r="O524" s="191"/>
      <c r="P524" s="2"/>
      <c r="Q524" s="16"/>
      <c r="R524" s="191"/>
      <c r="S524" s="202"/>
      <c r="T524" s="16"/>
      <c r="U524" s="191"/>
      <c r="V524" s="2"/>
    </row>
    <row r="525" spans="1:22" s="8" customFormat="1" ht="17.25" customHeight="1">
      <c r="A525" s="16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51"/>
      <c r="M525" s="2"/>
      <c r="N525" s="2"/>
      <c r="O525" s="191"/>
      <c r="P525" s="2"/>
      <c r="Q525" s="16"/>
      <c r="R525" s="191"/>
      <c r="S525" s="202"/>
      <c r="T525" s="16"/>
      <c r="U525" s="191"/>
      <c r="V525" s="2"/>
    </row>
    <row r="526" spans="1:22" s="8" customFormat="1" ht="17.25" customHeight="1">
      <c r="A526" s="16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51"/>
      <c r="M526" s="2"/>
      <c r="N526" s="2"/>
      <c r="O526" s="191"/>
      <c r="P526" s="2"/>
      <c r="Q526" s="16"/>
      <c r="R526" s="191"/>
      <c r="S526" s="202"/>
      <c r="T526" s="16"/>
      <c r="U526" s="191"/>
      <c r="V526" s="2"/>
    </row>
    <row r="527" spans="1:22" s="8" customFormat="1" ht="17.25" customHeight="1">
      <c r="A527" s="16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51"/>
      <c r="M527" s="2"/>
      <c r="N527" s="2"/>
      <c r="O527" s="191"/>
      <c r="P527" s="2"/>
      <c r="Q527" s="16"/>
      <c r="R527" s="191"/>
      <c r="S527" s="202"/>
      <c r="T527" s="16"/>
      <c r="U527" s="191"/>
      <c r="V527" s="2"/>
    </row>
    <row r="528" spans="1:22" s="8" customFormat="1" ht="17.25" customHeight="1">
      <c r="A528" s="16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51"/>
      <c r="M528" s="2"/>
      <c r="N528" s="2"/>
      <c r="O528" s="191"/>
      <c r="P528" s="2"/>
      <c r="Q528" s="16"/>
      <c r="R528" s="191"/>
      <c r="S528" s="202"/>
      <c r="T528" s="16"/>
      <c r="U528" s="191"/>
      <c r="V528" s="2"/>
    </row>
    <row r="529" spans="1:22" s="8" customFormat="1" ht="17.25" customHeight="1">
      <c r="A529" s="16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51"/>
      <c r="M529" s="2"/>
      <c r="N529" s="2"/>
      <c r="O529" s="191"/>
      <c r="P529" s="2"/>
      <c r="Q529" s="16"/>
      <c r="R529" s="191"/>
      <c r="S529" s="202"/>
      <c r="T529" s="16"/>
      <c r="U529" s="191"/>
      <c r="V529" s="2"/>
    </row>
    <row r="530" spans="1:22" s="8" customFormat="1" ht="17.25" customHeight="1">
      <c r="A530" s="16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51"/>
      <c r="M530" s="2"/>
      <c r="N530" s="2"/>
      <c r="O530" s="191"/>
      <c r="P530" s="2"/>
      <c r="Q530" s="16"/>
      <c r="R530" s="191"/>
      <c r="S530" s="202"/>
      <c r="T530" s="16"/>
      <c r="U530" s="191"/>
      <c r="V530" s="2"/>
    </row>
    <row r="531" spans="1:22" s="8" customFormat="1" ht="17.25" customHeight="1">
      <c r="A531" s="16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51"/>
      <c r="M531" s="2"/>
      <c r="N531" s="2"/>
      <c r="O531" s="191"/>
      <c r="P531" s="2"/>
      <c r="Q531" s="16"/>
      <c r="R531" s="191"/>
      <c r="S531" s="202"/>
      <c r="T531" s="16"/>
      <c r="U531" s="191"/>
      <c r="V531" s="2"/>
    </row>
    <row r="532" spans="1:22" s="8" customFormat="1" ht="17.25" customHeight="1">
      <c r="A532" s="16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51"/>
      <c r="M532" s="2"/>
      <c r="N532" s="2"/>
      <c r="O532" s="191"/>
      <c r="P532" s="2"/>
      <c r="Q532" s="16"/>
      <c r="R532" s="191"/>
      <c r="S532" s="202"/>
      <c r="T532" s="16"/>
      <c r="U532" s="191"/>
      <c r="V532" s="2"/>
    </row>
    <row r="533" spans="1:22" s="8" customFormat="1" ht="17.25" customHeight="1">
      <c r="A533" s="16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51"/>
      <c r="M533" s="2"/>
      <c r="N533" s="2"/>
      <c r="O533" s="191"/>
      <c r="P533" s="2"/>
      <c r="Q533" s="16"/>
      <c r="R533" s="191"/>
      <c r="S533" s="202"/>
      <c r="T533" s="16"/>
      <c r="U533" s="191"/>
      <c r="V533" s="2"/>
    </row>
    <row r="534" spans="1:22" s="8" customFormat="1" ht="17.25" customHeight="1">
      <c r="A534" s="16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51"/>
      <c r="M534" s="2"/>
      <c r="N534" s="2"/>
      <c r="O534" s="191"/>
      <c r="P534" s="2"/>
      <c r="Q534" s="16"/>
      <c r="R534" s="191"/>
      <c r="S534" s="202"/>
      <c r="T534" s="16"/>
      <c r="U534" s="191"/>
      <c r="V534" s="2"/>
    </row>
    <row r="535" spans="1:22" s="8" customFormat="1" ht="17.25" customHeight="1">
      <c r="A535" s="16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51"/>
      <c r="M535" s="2"/>
      <c r="N535" s="2"/>
      <c r="O535" s="191"/>
      <c r="P535" s="2"/>
      <c r="Q535" s="16"/>
      <c r="R535" s="191"/>
      <c r="S535" s="202"/>
      <c r="T535" s="16"/>
      <c r="U535" s="191"/>
      <c r="V535" s="2"/>
    </row>
    <row r="536" spans="1:22" s="8" customFormat="1" ht="17.25" customHeight="1">
      <c r="A536" s="16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51"/>
      <c r="M536" s="2"/>
      <c r="N536" s="2"/>
      <c r="O536" s="191"/>
      <c r="P536" s="2"/>
      <c r="Q536" s="16"/>
      <c r="R536" s="191"/>
      <c r="S536" s="202"/>
      <c r="T536" s="16"/>
      <c r="U536" s="191"/>
      <c r="V536" s="2"/>
    </row>
    <row r="537" spans="1:22" s="8" customFormat="1" ht="17.25" customHeight="1">
      <c r="A537" s="16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51"/>
      <c r="M537" s="2"/>
      <c r="N537" s="2"/>
      <c r="O537" s="191"/>
      <c r="P537" s="2"/>
      <c r="Q537" s="16"/>
      <c r="R537" s="191"/>
      <c r="S537" s="202"/>
      <c r="T537" s="16"/>
      <c r="U537" s="191"/>
      <c r="V537" s="2"/>
    </row>
    <row r="538" spans="1:22" s="8" customFormat="1" ht="17.25" customHeight="1">
      <c r="A538" s="16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51"/>
      <c r="M538" s="2"/>
      <c r="N538" s="2"/>
      <c r="O538" s="191"/>
      <c r="P538" s="2"/>
      <c r="Q538" s="16"/>
      <c r="R538" s="191"/>
      <c r="S538" s="202"/>
      <c r="T538" s="16"/>
      <c r="U538" s="191"/>
      <c r="V538" s="2"/>
    </row>
    <row r="539" spans="1:22" s="8" customFormat="1" ht="17.25" customHeight="1">
      <c r="A539" s="16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51"/>
      <c r="M539" s="2"/>
      <c r="N539" s="2"/>
      <c r="O539" s="191"/>
      <c r="P539" s="2"/>
      <c r="Q539" s="16"/>
      <c r="R539" s="191"/>
      <c r="S539" s="202"/>
      <c r="T539" s="16"/>
      <c r="U539" s="191"/>
      <c r="V539" s="2"/>
    </row>
    <row r="540" spans="1:22" s="8" customFormat="1" ht="17.25" customHeight="1">
      <c r="A540" s="16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51"/>
      <c r="M540" s="2"/>
      <c r="N540" s="2"/>
      <c r="O540" s="191"/>
      <c r="P540" s="2"/>
      <c r="Q540" s="16"/>
      <c r="R540" s="191"/>
      <c r="S540" s="202"/>
      <c r="T540" s="16"/>
      <c r="U540" s="191"/>
      <c r="V540" s="2"/>
    </row>
    <row r="541" spans="1:22" s="8" customFormat="1" ht="17.25" customHeight="1">
      <c r="A541" s="16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51"/>
      <c r="M541" s="2"/>
      <c r="N541" s="2"/>
      <c r="O541" s="191"/>
      <c r="P541" s="2"/>
      <c r="Q541" s="16"/>
      <c r="R541" s="191"/>
      <c r="S541" s="202"/>
      <c r="T541" s="16"/>
      <c r="U541" s="191"/>
      <c r="V541" s="2"/>
    </row>
    <row r="542" spans="1:22" s="8" customFormat="1" ht="17.25" customHeight="1">
      <c r="A542" s="16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51"/>
      <c r="M542" s="2"/>
      <c r="N542" s="2"/>
      <c r="O542" s="191"/>
      <c r="P542" s="2"/>
      <c r="Q542" s="16"/>
      <c r="R542" s="191"/>
      <c r="S542" s="202"/>
      <c r="T542" s="16"/>
      <c r="U542" s="191"/>
      <c r="V542" s="2"/>
    </row>
    <row r="543" spans="1:22" s="8" customFormat="1" ht="17.25" customHeight="1">
      <c r="A543" s="16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51"/>
      <c r="M543" s="2"/>
      <c r="N543" s="2"/>
      <c r="O543" s="191"/>
      <c r="P543" s="2"/>
      <c r="Q543" s="16"/>
      <c r="R543" s="191"/>
      <c r="S543" s="202"/>
      <c r="T543" s="16"/>
      <c r="U543" s="191"/>
      <c r="V543" s="2"/>
    </row>
    <row r="544" spans="1:22" s="8" customFormat="1" ht="17.25" customHeight="1">
      <c r="A544" s="16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51"/>
      <c r="M544" s="2"/>
      <c r="N544" s="2"/>
      <c r="O544" s="191"/>
      <c r="P544" s="2"/>
      <c r="Q544" s="16"/>
      <c r="R544" s="191"/>
      <c r="S544" s="202"/>
      <c r="T544" s="16"/>
      <c r="U544" s="191"/>
      <c r="V544" s="2"/>
    </row>
    <row r="545" spans="1:22" s="8" customFormat="1" ht="17.25" customHeight="1">
      <c r="A545" s="16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51"/>
      <c r="M545" s="2"/>
      <c r="N545" s="2"/>
      <c r="O545" s="191"/>
      <c r="P545" s="2"/>
      <c r="Q545" s="16"/>
      <c r="R545" s="191"/>
      <c r="S545" s="202"/>
      <c r="T545" s="16"/>
      <c r="U545" s="191"/>
      <c r="V545" s="2"/>
    </row>
    <row r="546" spans="1:22" s="8" customFormat="1" ht="17.25" customHeight="1">
      <c r="A546" s="16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51"/>
      <c r="M546" s="2"/>
      <c r="N546" s="2"/>
      <c r="O546" s="191"/>
      <c r="P546" s="2"/>
      <c r="Q546" s="16"/>
      <c r="R546" s="191"/>
      <c r="S546" s="202"/>
      <c r="T546" s="16"/>
      <c r="U546" s="191"/>
      <c r="V546" s="2"/>
    </row>
    <row r="547" spans="1:22" s="8" customFormat="1" ht="17.25" customHeight="1">
      <c r="A547" s="16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51"/>
      <c r="M547" s="2"/>
      <c r="N547" s="2"/>
      <c r="O547" s="191"/>
      <c r="P547" s="2"/>
      <c r="Q547" s="16"/>
      <c r="R547" s="191"/>
      <c r="S547" s="202"/>
      <c r="T547" s="16"/>
      <c r="U547" s="191"/>
      <c r="V547" s="2"/>
    </row>
    <row r="548" spans="1:22" s="8" customFormat="1" ht="17.25" customHeight="1">
      <c r="A548" s="16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51"/>
      <c r="M548" s="2"/>
      <c r="N548" s="2"/>
      <c r="O548" s="191"/>
      <c r="P548" s="2"/>
      <c r="Q548" s="16"/>
      <c r="R548" s="191"/>
      <c r="S548" s="202"/>
      <c r="T548" s="16"/>
      <c r="U548" s="191"/>
      <c r="V548" s="2"/>
    </row>
    <row r="549" spans="1:22" s="8" customFormat="1" ht="17.25" customHeight="1">
      <c r="A549" s="16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51"/>
      <c r="M549" s="2"/>
      <c r="N549" s="2"/>
      <c r="O549" s="191"/>
      <c r="P549" s="2"/>
      <c r="Q549" s="16"/>
      <c r="R549" s="191"/>
      <c r="S549" s="202"/>
      <c r="T549" s="16"/>
      <c r="U549" s="191"/>
      <c r="V549" s="2"/>
    </row>
    <row r="550" spans="1:22" s="8" customFormat="1" ht="17.25" customHeight="1">
      <c r="A550" s="16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51"/>
      <c r="M550" s="2"/>
      <c r="N550" s="2"/>
      <c r="O550" s="191"/>
      <c r="P550" s="2"/>
      <c r="Q550" s="16"/>
      <c r="R550" s="191"/>
      <c r="S550" s="202"/>
      <c r="T550" s="16"/>
      <c r="U550" s="191"/>
      <c r="V550" s="2"/>
    </row>
    <row r="551" spans="1:22" s="8" customFormat="1" ht="17.25" customHeight="1">
      <c r="A551" s="16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51"/>
      <c r="M551" s="2"/>
      <c r="N551" s="2"/>
      <c r="O551" s="191"/>
      <c r="P551" s="2"/>
      <c r="Q551" s="16"/>
      <c r="R551" s="191"/>
      <c r="S551" s="202"/>
      <c r="T551" s="16"/>
      <c r="U551" s="191"/>
      <c r="V551" s="2"/>
    </row>
    <row r="552" spans="1:22" s="8" customFormat="1" ht="17.25" customHeight="1">
      <c r="A552" s="16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51"/>
      <c r="M552" s="2"/>
      <c r="N552" s="2"/>
      <c r="O552" s="191"/>
      <c r="P552" s="2"/>
      <c r="Q552" s="16"/>
      <c r="R552" s="191"/>
      <c r="S552" s="202"/>
      <c r="T552" s="16"/>
      <c r="U552" s="191"/>
      <c r="V552" s="2"/>
    </row>
    <row r="553" spans="1:22" s="8" customFormat="1" ht="17.25" customHeight="1">
      <c r="A553" s="16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51"/>
      <c r="M553" s="2"/>
      <c r="N553" s="2"/>
      <c r="O553" s="191"/>
      <c r="P553" s="2"/>
      <c r="Q553" s="16"/>
      <c r="R553" s="191"/>
      <c r="S553" s="202"/>
      <c r="T553" s="16"/>
      <c r="U553" s="191"/>
      <c r="V553" s="2"/>
    </row>
    <row r="554" spans="1:22" s="8" customFormat="1" ht="17.25" customHeight="1">
      <c r="A554" s="16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51"/>
      <c r="M554" s="2"/>
      <c r="N554" s="2"/>
      <c r="O554" s="191"/>
      <c r="P554" s="2"/>
      <c r="Q554" s="16"/>
      <c r="R554" s="191"/>
      <c r="S554" s="202"/>
      <c r="T554" s="16"/>
      <c r="U554" s="191"/>
      <c r="V554" s="2"/>
    </row>
    <row r="555" spans="1:22" s="8" customFormat="1" ht="17.25" customHeight="1">
      <c r="A555" s="16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51"/>
      <c r="M555" s="2"/>
      <c r="N555" s="2"/>
      <c r="O555" s="191"/>
      <c r="P555" s="2"/>
      <c r="Q555" s="16"/>
      <c r="R555" s="191"/>
      <c r="S555" s="202"/>
      <c r="T555" s="16"/>
      <c r="U555" s="191"/>
      <c r="V555" s="2"/>
    </row>
    <row r="556" spans="1:22" s="8" customFormat="1" ht="17.25" customHeight="1">
      <c r="A556" s="16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51"/>
      <c r="M556" s="2"/>
      <c r="N556" s="2"/>
      <c r="O556" s="191"/>
      <c r="P556" s="2"/>
      <c r="Q556" s="16"/>
      <c r="R556" s="191"/>
      <c r="S556" s="202"/>
      <c r="T556" s="16"/>
      <c r="U556" s="191"/>
      <c r="V556" s="2"/>
    </row>
    <row r="557" spans="1:22" s="8" customFormat="1" ht="17.25" customHeight="1">
      <c r="A557" s="16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51"/>
      <c r="M557" s="2"/>
      <c r="N557" s="2"/>
      <c r="O557" s="191"/>
      <c r="P557" s="2"/>
      <c r="Q557" s="16"/>
      <c r="R557" s="191"/>
      <c r="S557" s="202"/>
      <c r="T557" s="16"/>
      <c r="U557" s="191"/>
      <c r="V557" s="2"/>
    </row>
    <row r="558" spans="1:22" s="8" customFormat="1" ht="17.25" customHeight="1">
      <c r="A558" s="16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51"/>
      <c r="M558" s="2"/>
      <c r="N558" s="2"/>
      <c r="O558" s="191"/>
      <c r="P558" s="2"/>
      <c r="Q558" s="16"/>
      <c r="R558" s="191"/>
      <c r="S558" s="202"/>
      <c r="T558" s="16"/>
      <c r="U558" s="191"/>
      <c r="V558" s="2"/>
    </row>
    <row r="559" spans="1:22" s="8" customFormat="1" ht="17.25" customHeight="1">
      <c r="A559" s="16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51"/>
      <c r="M559" s="2"/>
      <c r="N559" s="2"/>
      <c r="O559" s="191"/>
      <c r="P559" s="2"/>
      <c r="Q559" s="16"/>
      <c r="R559" s="191"/>
      <c r="S559" s="202"/>
      <c r="T559" s="16"/>
      <c r="U559" s="191"/>
      <c r="V559" s="2"/>
    </row>
    <row r="560" spans="1:22" s="8" customFormat="1" ht="17.25" customHeight="1">
      <c r="A560" s="16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51"/>
      <c r="M560" s="2"/>
      <c r="N560" s="2"/>
      <c r="O560" s="191"/>
      <c r="P560" s="2"/>
      <c r="Q560" s="16"/>
      <c r="R560" s="191"/>
      <c r="S560" s="202"/>
      <c r="T560" s="16"/>
      <c r="U560" s="191"/>
      <c r="V560" s="2"/>
    </row>
    <row r="561" spans="1:22" s="8" customFormat="1" ht="17.25" customHeight="1">
      <c r="A561" s="16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51"/>
      <c r="M561" s="2"/>
      <c r="N561" s="2"/>
      <c r="O561" s="191"/>
      <c r="P561" s="2"/>
      <c r="Q561" s="16"/>
      <c r="R561" s="191"/>
      <c r="S561" s="202"/>
      <c r="T561" s="16"/>
      <c r="U561" s="191"/>
      <c r="V561" s="2"/>
    </row>
    <row r="562" spans="1:22" s="8" customFormat="1" ht="17.25" customHeight="1">
      <c r="A562" s="16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51"/>
      <c r="M562" s="2"/>
      <c r="N562" s="2"/>
      <c r="O562" s="191"/>
      <c r="P562" s="2"/>
      <c r="Q562" s="16"/>
      <c r="R562" s="191"/>
      <c r="S562" s="202"/>
      <c r="T562" s="16"/>
      <c r="U562" s="191"/>
      <c r="V562" s="2"/>
    </row>
    <row r="563" spans="1:22" s="8" customFormat="1" ht="17.25" customHeight="1">
      <c r="A563" s="16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51"/>
      <c r="M563" s="2"/>
      <c r="N563" s="2"/>
      <c r="O563" s="191"/>
      <c r="P563" s="2"/>
      <c r="Q563" s="16"/>
      <c r="R563" s="191"/>
      <c r="S563" s="202"/>
      <c r="T563" s="16"/>
      <c r="U563" s="191"/>
      <c r="V563" s="2"/>
    </row>
    <row r="564" spans="1:22" s="8" customFormat="1" ht="17.25" customHeight="1">
      <c r="A564" s="16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51"/>
      <c r="M564" s="2"/>
      <c r="N564" s="2"/>
      <c r="O564" s="191"/>
      <c r="P564" s="2"/>
      <c r="Q564" s="16"/>
      <c r="R564" s="191"/>
      <c r="S564" s="202"/>
      <c r="T564" s="16"/>
      <c r="U564" s="191"/>
      <c r="V564" s="2"/>
    </row>
    <row r="565" spans="1:22" s="8" customFormat="1" ht="17.25" customHeight="1">
      <c r="A565" s="16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51"/>
      <c r="M565" s="2"/>
      <c r="N565" s="2"/>
      <c r="O565" s="191"/>
      <c r="P565" s="2"/>
      <c r="Q565" s="16"/>
      <c r="R565" s="191"/>
      <c r="S565" s="202"/>
      <c r="T565" s="16"/>
      <c r="U565" s="191"/>
      <c r="V565" s="2"/>
    </row>
    <row r="566" spans="1:22" s="8" customFormat="1" ht="17.25" customHeight="1">
      <c r="A566" s="16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51"/>
      <c r="M566" s="2"/>
      <c r="N566" s="2"/>
      <c r="O566" s="191"/>
      <c r="P566" s="2"/>
      <c r="Q566" s="16"/>
      <c r="R566" s="191"/>
      <c r="S566" s="202"/>
      <c r="T566" s="16"/>
      <c r="U566" s="191"/>
      <c r="V566" s="2"/>
    </row>
    <row r="567" spans="1:22" s="8" customFormat="1" ht="17.25" customHeight="1">
      <c r="A567" s="16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51"/>
      <c r="M567" s="2"/>
      <c r="N567" s="2"/>
      <c r="O567" s="191"/>
      <c r="P567" s="2"/>
      <c r="Q567" s="16"/>
      <c r="R567" s="191"/>
      <c r="S567" s="202"/>
      <c r="T567" s="16"/>
      <c r="U567" s="191"/>
      <c r="V567" s="2"/>
    </row>
    <row r="568" spans="1:22" s="8" customFormat="1" ht="17.25" customHeight="1">
      <c r="A568" s="16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51"/>
      <c r="M568" s="2"/>
      <c r="N568" s="2"/>
      <c r="O568" s="191"/>
      <c r="P568" s="2"/>
      <c r="Q568" s="16"/>
      <c r="R568" s="191"/>
      <c r="S568" s="202"/>
      <c r="T568" s="16"/>
      <c r="U568" s="191"/>
      <c r="V568" s="2"/>
    </row>
    <row r="569" spans="1:22" s="8" customFormat="1" ht="17.25" customHeight="1">
      <c r="A569" s="16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51"/>
      <c r="M569" s="2"/>
      <c r="N569" s="2"/>
      <c r="O569" s="191"/>
      <c r="P569" s="2"/>
      <c r="Q569" s="16"/>
      <c r="R569" s="191"/>
      <c r="S569" s="202"/>
      <c r="T569" s="16"/>
      <c r="U569" s="191"/>
      <c r="V569" s="2"/>
    </row>
    <row r="570" spans="1:22" s="8" customFormat="1" ht="17.25" customHeight="1">
      <c r="A570" s="16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51"/>
      <c r="M570" s="2"/>
      <c r="N570" s="2"/>
      <c r="O570" s="191"/>
      <c r="P570" s="2"/>
      <c r="Q570" s="16"/>
      <c r="R570" s="191"/>
      <c r="S570" s="202"/>
      <c r="T570" s="16"/>
      <c r="U570" s="191"/>
      <c r="V570" s="2"/>
    </row>
    <row r="571" spans="1:22" s="8" customFormat="1" ht="17.25" customHeight="1">
      <c r="A571" s="16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51"/>
      <c r="M571" s="2"/>
      <c r="N571" s="2"/>
      <c r="O571" s="191"/>
      <c r="P571" s="2"/>
      <c r="Q571" s="16"/>
      <c r="R571" s="191"/>
      <c r="S571" s="202"/>
      <c r="T571" s="16"/>
      <c r="U571" s="191"/>
      <c r="V571" s="2"/>
    </row>
    <row r="572" spans="1:22" s="8" customFormat="1" ht="17.25" customHeight="1">
      <c r="A572" s="16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51"/>
      <c r="M572" s="2"/>
      <c r="N572" s="2"/>
      <c r="O572" s="191"/>
      <c r="P572" s="2"/>
      <c r="Q572" s="16"/>
      <c r="R572" s="191"/>
      <c r="S572" s="202"/>
      <c r="T572" s="16"/>
      <c r="U572" s="191"/>
      <c r="V572" s="2"/>
    </row>
    <row r="573" spans="1:22" s="8" customFormat="1" ht="17.25" customHeight="1">
      <c r="A573" s="16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51"/>
      <c r="M573" s="2"/>
      <c r="N573" s="2"/>
      <c r="O573" s="191"/>
      <c r="P573" s="2"/>
      <c r="Q573" s="16"/>
      <c r="R573" s="191"/>
      <c r="S573" s="202"/>
      <c r="T573" s="16"/>
      <c r="U573" s="191"/>
      <c r="V573" s="2"/>
    </row>
    <row r="574" spans="1:22" s="8" customFormat="1" ht="17.25" customHeight="1">
      <c r="A574" s="16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51"/>
      <c r="M574" s="2"/>
      <c r="N574" s="2"/>
      <c r="O574" s="191"/>
      <c r="P574" s="2"/>
      <c r="Q574" s="16"/>
      <c r="R574" s="191"/>
      <c r="S574" s="202"/>
      <c r="T574" s="16"/>
      <c r="U574" s="191"/>
      <c r="V574" s="2"/>
    </row>
    <row r="575" spans="1:22" s="8" customFormat="1" ht="17.25" customHeight="1">
      <c r="A575" s="16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51"/>
      <c r="M575" s="2"/>
      <c r="N575" s="2"/>
      <c r="O575" s="191"/>
      <c r="P575" s="2"/>
      <c r="Q575" s="16"/>
      <c r="R575" s="191"/>
      <c r="S575" s="202"/>
      <c r="T575" s="16"/>
      <c r="U575" s="191"/>
      <c r="V575" s="2"/>
    </row>
    <row r="576" spans="1:22" s="8" customFormat="1" ht="17.25" customHeight="1">
      <c r="A576" s="16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51"/>
      <c r="M576" s="2"/>
      <c r="N576" s="2"/>
      <c r="O576" s="191"/>
      <c r="P576" s="2"/>
      <c r="Q576" s="16"/>
      <c r="R576" s="191"/>
      <c r="S576" s="202"/>
      <c r="T576" s="16"/>
      <c r="U576" s="191"/>
      <c r="V576" s="2"/>
    </row>
    <row r="577" spans="1:22" s="8" customFormat="1" ht="17.25" customHeight="1">
      <c r="A577" s="16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51"/>
      <c r="M577" s="2"/>
      <c r="N577" s="2"/>
      <c r="O577" s="191"/>
      <c r="P577" s="2"/>
      <c r="Q577" s="16"/>
      <c r="R577" s="191"/>
      <c r="S577" s="202"/>
      <c r="T577" s="16"/>
      <c r="U577" s="191"/>
      <c r="V577" s="2"/>
    </row>
    <row r="578" spans="1:22" s="8" customFormat="1" ht="17.25" customHeight="1">
      <c r="A578" s="16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51"/>
      <c r="M578" s="2"/>
      <c r="N578" s="2"/>
      <c r="O578" s="191"/>
      <c r="P578" s="2"/>
      <c r="Q578" s="16"/>
      <c r="R578" s="191"/>
      <c r="S578" s="202"/>
      <c r="T578" s="16"/>
      <c r="U578" s="191"/>
      <c r="V578" s="2"/>
    </row>
    <row r="579" spans="1:22" s="8" customFormat="1" ht="17.25" customHeight="1">
      <c r="A579" s="16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51"/>
      <c r="M579" s="2"/>
      <c r="N579" s="2"/>
      <c r="O579" s="191"/>
      <c r="P579" s="2"/>
      <c r="Q579" s="16"/>
      <c r="R579" s="191"/>
      <c r="S579" s="202"/>
      <c r="T579" s="16"/>
      <c r="U579" s="191"/>
      <c r="V579" s="2"/>
    </row>
    <row r="580" spans="1:22" s="8" customFormat="1" ht="17.25" customHeight="1">
      <c r="A580" s="16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51"/>
      <c r="M580" s="2"/>
      <c r="N580" s="2"/>
      <c r="O580" s="191"/>
      <c r="P580" s="2"/>
      <c r="Q580" s="16"/>
      <c r="R580" s="191"/>
      <c r="S580" s="202"/>
      <c r="T580" s="16"/>
      <c r="U580" s="191"/>
      <c r="V580" s="2"/>
    </row>
    <row r="581" spans="1:22" s="8" customFormat="1" ht="17.25" customHeight="1">
      <c r="A581" s="16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51"/>
      <c r="M581" s="2"/>
      <c r="N581" s="2"/>
      <c r="O581" s="191"/>
      <c r="P581" s="2"/>
      <c r="Q581" s="16"/>
      <c r="R581" s="191"/>
      <c r="S581" s="202"/>
      <c r="T581" s="16"/>
      <c r="U581" s="191"/>
      <c r="V581" s="2"/>
    </row>
    <row r="582" spans="1:22" s="8" customFormat="1" ht="17.25" customHeight="1">
      <c r="A582" s="16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51"/>
      <c r="M582" s="2"/>
      <c r="N582" s="2"/>
      <c r="O582" s="191"/>
      <c r="P582" s="2"/>
      <c r="Q582" s="16"/>
      <c r="R582" s="191"/>
      <c r="S582" s="202"/>
      <c r="T582" s="16"/>
      <c r="U582" s="191"/>
      <c r="V582" s="2"/>
    </row>
    <row r="583" spans="1:22" s="8" customFormat="1" ht="17.25" customHeight="1">
      <c r="A583" s="16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51"/>
      <c r="M583" s="2"/>
      <c r="N583" s="2"/>
      <c r="O583" s="191"/>
      <c r="P583" s="2"/>
      <c r="Q583" s="16"/>
      <c r="R583" s="191"/>
      <c r="S583" s="202"/>
      <c r="T583" s="16"/>
      <c r="U583" s="191"/>
      <c r="V583" s="2"/>
    </row>
    <row r="584" spans="1:22" s="8" customFormat="1" ht="17.25" customHeight="1">
      <c r="A584" s="16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51"/>
      <c r="M584" s="2"/>
      <c r="N584" s="2"/>
      <c r="O584" s="191"/>
      <c r="P584" s="2"/>
      <c r="Q584" s="16"/>
      <c r="R584" s="191"/>
      <c r="S584" s="202"/>
      <c r="T584" s="16"/>
      <c r="U584" s="191"/>
      <c r="V584" s="2"/>
    </row>
    <row r="585" spans="1:22" s="8" customFormat="1" ht="17.25" customHeight="1">
      <c r="A585" s="16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51"/>
      <c r="M585" s="2"/>
      <c r="N585" s="2"/>
      <c r="O585" s="191"/>
      <c r="P585" s="2"/>
      <c r="Q585" s="16"/>
      <c r="R585" s="191"/>
      <c r="S585" s="202"/>
      <c r="T585" s="16"/>
      <c r="U585" s="191"/>
      <c r="V585" s="2"/>
    </row>
    <row r="586" spans="1:22" s="8" customFormat="1" ht="17.25" customHeight="1">
      <c r="A586" s="16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51"/>
      <c r="M586" s="2"/>
      <c r="N586" s="2"/>
      <c r="O586" s="191"/>
      <c r="P586" s="2"/>
      <c r="Q586" s="16"/>
      <c r="R586" s="191"/>
      <c r="S586" s="202"/>
      <c r="T586" s="16"/>
      <c r="U586" s="191"/>
      <c r="V586" s="2"/>
    </row>
    <row r="587" spans="1:22" s="8" customFormat="1" ht="17.25" customHeight="1">
      <c r="A587" s="16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51"/>
      <c r="M587" s="2"/>
      <c r="N587" s="2"/>
      <c r="O587" s="191"/>
      <c r="P587" s="2"/>
      <c r="Q587" s="16"/>
      <c r="R587" s="191"/>
      <c r="S587" s="202"/>
      <c r="T587" s="16"/>
      <c r="U587" s="191"/>
      <c r="V587" s="2"/>
    </row>
    <row r="588" spans="1:22" s="8" customFormat="1" ht="17.25" customHeight="1">
      <c r="A588" s="16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51"/>
      <c r="M588" s="2"/>
      <c r="N588" s="2"/>
      <c r="O588" s="191"/>
      <c r="P588" s="2"/>
      <c r="Q588" s="16"/>
      <c r="R588" s="191"/>
      <c r="S588" s="202"/>
      <c r="T588" s="16"/>
      <c r="U588" s="191"/>
      <c r="V588" s="2"/>
    </row>
    <row r="589" spans="1:22" s="8" customFormat="1" ht="17.25" customHeight="1">
      <c r="A589" s="16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51"/>
      <c r="M589" s="2"/>
      <c r="N589" s="2"/>
      <c r="O589" s="191"/>
      <c r="P589" s="2"/>
      <c r="Q589" s="16"/>
      <c r="R589" s="191"/>
      <c r="S589" s="202"/>
      <c r="T589" s="16"/>
      <c r="U589" s="191"/>
      <c r="V589" s="2"/>
    </row>
    <row r="590" spans="1:22" s="8" customFormat="1" ht="17.25" customHeight="1">
      <c r="A590" s="16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51"/>
      <c r="M590" s="2"/>
      <c r="N590" s="2"/>
      <c r="O590" s="191"/>
      <c r="P590" s="2"/>
      <c r="Q590" s="16"/>
      <c r="R590" s="191"/>
      <c r="S590" s="202"/>
      <c r="T590" s="16"/>
      <c r="U590" s="191"/>
      <c r="V590" s="2"/>
    </row>
    <row r="591" spans="1:22" s="8" customFormat="1" ht="17.25" customHeight="1">
      <c r="A591" s="16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51"/>
      <c r="M591" s="2"/>
      <c r="N591" s="2"/>
      <c r="O591" s="191"/>
      <c r="P591" s="2"/>
      <c r="Q591" s="16"/>
      <c r="R591" s="191"/>
      <c r="S591" s="202"/>
      <c r="T591" s="16"/>
      <c r="U591" s="191"/>
      <c r="V591" s="2"/>
    </row>
    <row r="592" spans="1:22" s="8" customFormat="1" ht="17.25" customHeight="1">
      <c r="A592" s="16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51"/>
      <c r="M592" s="2"/>
      <c r="N592" s="2"/>
      <c r="O592" s="191"/>
      <c r="P592" s="2"/>
      <c r="Q592" s="16"/>
      <c r="R592" s="191"/>
      <c r="S592" s="202"/>
      <c r="T592" s="16"/>
      <c r="U592" s="191"/>
      <c r="V592" s="2"/>
    </row>
    <row r="593" spans="1:22" s="8" customFormat="1" ht="17.25" customHeight="1">
      <c r="A593" s="16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51"/>
      <c r="M593" s="2"/>
      <c r="N593" s="2"/>
      <c r="O593" s="191"/>
      <c r="P593" s="2"/>
      <c r="Q593" s="16"/>
      <c r="R593" s="191"/>
      <c r="S593" s="202"/>
      <c r="T593" s="16"/>
      <c r="U593" s="191"/>
      <c r="V593" s="2"/>
    </row>
    <row r="594" spans="1:22" s="8" customFormat="1" ht="17.25" customHeight="1">
      <c r="A594" s="16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51"/>
      <c r="M594" s="2"/>
      <c r="N594" s="2"/>
      <c r="O594" s="191"/>
      <c r="P594" s="2"/>
      <c r="Q594" s="16"/>
      <c r="R594" s="191"/>
      <c r="S594" s="202"/>
      <c r="T594" s="16"/>
      <c r="U594" s="191"/>
      <c r="V594" s="2"/>
    </row>
    <row r="595" spans="1:22" s="8" customFormat="1" ht="17.25" customHeight="1">
      <c r="A595" s="16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51"/>
      <c r="M595" s="2"/>
      <c r="N595" s="2"/>
      <c r="O595" s="191"/>
      <c r="P595" s="2"/>
      <c r="Q595" s="16"/>
      <c r="R595" s="191"/>
      <c r="S595" s="202"/>
      <c r="T595" s="16"/>
      <c r="U595" s="191"/>
      <c r="V595" s="2"/>
    </row>
    <row r="596" spans="1:22" s="8" customFormat="1" ht="17.25" customHeight="1">
      <c r="A596" s="16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51"/>
      <c r="M596" s="2"/>
      <c r="N596" s="2"/>
      <c r="O596" s="191"/>
      <c r="P596" s="2"/>
      <c r="Q596" s="16"/>
      <c r="R596" s="191"/>
      <c r="S596" s="202"/>
      <c r="T596" s="16"/>
      <c r="U596" s="191"/>
      <c r="V596" s="2"/>
    </row>
    <row r="597" spans="1:22" s="8" customFormat="1" ht="17.25" customHeight="1">
      <c r="A597" s="16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51"/>
      <c r="M597" s="2"/>
      <c r="N597" s="2"/>
      <c r="O597" s="191"/>
      <c r="P597" s="2"/>
      <c r="Q597" s="16"/>
      <c r="R597" s="191"/>
      <c r="S597" s="202"/>
      <c r="T597" s="16"/>
      <c r="U597" s="191"/>
      <c r="V597" s="2"/>
    </row>
    <row r="598" spans="1:22" s="8" customFormat="1" ht="17.25" customHeight="1">
      <c r="A598" s="16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51"/>
      <c r="M598" s="2"/>
      <c r="N598" s="2"/>
      <c r="O598" s="191"/>
      <c r="P598" s="2"/>
      <c r="Q598" s="16"/>
      <c r="R598" s="191"/>
      <c r="S598" s="202"/>
      <c r="T598" s="16"/>
      <c r="U598" s="191"/>
      <c r="V598" s="2"/>
    </row>
    <row r="599" spans="1:22" s="8" customFormat="1" ht="17.25" customHeight="1">
      <c r="A599" s="16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51"/>
      <c r="M599" s="2"/>
      <c r="N599" s="2"/>
      <c r="O599" s="191"/>
      <c r="P599" s="2"/>
      <c r="Q599" s="16"/>
      <c r="R599" s="191"/>
      <c r="S599" s="202"/>
      <c r="T599" s="16"/>
      <c r="U599" s="191"/>
      <c r="V599" s="2"/>
    </row>
    <row r="600" spans="1:22" s="8" customFormat="1" ht="17.25" customHeight="1">
      <c r="A600" s="16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51"/>
      <c r="M600" s="2"/>
      <c r="N600" s="2"/>
      <c r="O600" s="191"/>
      <c r="P600" s="2"/>
      <c r="Q600" s="16"/>
      <c r="R600" s="191"/>
      <c r="S600" s="202"/>
      <c r="T600" s="16"/>
      <c r="U600" s="191"/>
      <c r="V600" s="2"/>
    </row>
    <row r="601" spans="1:22" s="8" customFormat="1" ht="17.25" customHeight="1">
      <c r="A601" s="16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51"/>
      <c r="M601" s="2"/>
      <c r="N601" s="2"/>
      <c r="O601" s="191"/>
      <c r="P601" s="2"/>
      <c r="Q601" s="16"/>
      <c r="R601" s="191"/>
      <c r="S601" s="202"/>
      <c r="T601" s="16"/>
      <c r="U601" s="191"/>
      <c r="V601" s="2"/>
    </row>
    <row r="602" spans="1:22" s="8" customFormat="1" ht="17.25" customHeight="1">
      <c r="A602" s="16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51"/>
      <c r="M602" s="2"/>
      <c r="N602" s="2"/>
      <c r="O602" s="191"/>
      <c r="P602" s="2"/>
      <c r="Q602" s="16"/>
      <c r="R602" s="191"/>
      <c r="S602" s="202"/>
      <c r="T602" s="16"/>
      <c r="U602" s="191"/>
      <c r="V602" s="2"/>
    </row>
    <row r="603" spans="1:22" s="8" customFormat="1" ht="17.25" customHeight="1">
      <c r="A603" s="16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51"/>
      <c r="M603" s="2"/>
      <c r="N603" s="2"/>
      <c r="O603" s="191"/>
      <c r="P603" s="2"/>
      <c r="Q603" s="16"/>
      <c r="R603" s="191"/>
      <c r="S603" s="202"/>
      <c r="T603" s="16"/>
      <c r="U603" s="191"/>
      <c r="V603" s="2"/>
    </row>
    <row r="604" spans="1:22" s="8" customFormat="1" ht="17.25" customHeight="1">
      <c r="A604" s="16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51"/>
      <c r="M604" s="2"/>
      <c r="N604" s="2"/>
      <c r="O604" s="191"/>
      <c r="P604" s="2"/>
      <c r="Q604" s="16"/>
      <c r="R604" s="191"/>
      <c r="S604" s="202"/>
      <c r="T604" s="16"/>
      <c r="U604" s="191"/>
      <c r="V604" s="2"/>
    </row>
    <row r="605" spans="1:22" s="8" customFormat="1" ht="17.25" customHeight="1">
      <c r="A605" s="16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51"/>
      <c r="M605" s="2"/>
      <c r="N605" s="2"/>
      <c r="O605" s="191"/>
      <c r="P605" s="2"/>
      <c r="Q605" s="16"/>
      <c r="R605" s="191"/>
      <c r="S605" s="202"/>
      <c r="T605" s="16"/>
      <c r="U605" s="191"/>
      <c r="V605" s="2"/>
    </row>
    <row r="606" spans="1:22" s="8" customFormat="1" ht="17.25" customHeight="1">
      <c r="A606" s="16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51"/>
      <c r="M606" s="2"/>
      <c r="N606" s="2"/>
      <c r="O606" s="191"/>
      <c r="P606" s="2"/>
      <c r="Q606" s="16"/>
      <c r="R606" s="191"/>
      <c r="S606" s="202"/>
      <c r="T606" s="16"/>
      <c r="U606" s="191"/>
      <c r="V606" s="2"/>
    </row>
    <row r="607" spans="1:22" s="8" customFormat="1" ht="17.25" customHeight="1">
      <c r="A607" s="16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51"/>
      <c r="M607" s="2"/>
      <c r="N607" s="2"/>
      <c r="O607" s="191"/>
      <c r="P607" s="2"/>
      <c r="Q607" s="16"/>
      <c r="R607" s="191"/>
      <c r="S607" s="202"/>
      <c r="T607" s="16"/>
      <c r="U607" s="191"/>
      <c r="V607" s="2"/>
    </row>
    <row r="608" spans="1:22" s="8" customFormat="1" ht="17.25" customHeight="1">
      <c r="A608" s="16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51"/>
      <c r="M608" s="2"/>
      <c r="N608" s="2"/>
      <c r="O608" s="191"/>
      <c r="P608" s="2"/>
      <c r="Q608" s="16"/>
      <c r="R608" s="191"/>
      <c r="S608" s="202"/>
      <c r="T608" s="16"/>
      <c r="U608" s="191"/>
      <c r="V608" s="2"/>
    </row>
    <row r="609" spans="1:22" s="8" customFormat="1" ht="17.25" customHeight="1">
      <c r="A609" s="16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51"/>
      <c r="M609" s="2"/>
      <c r="N609" s="2"/>
      <c r="O609" s="191"/>
      <c r="P609" s="2"/>
      <c r="Q609" s="16"/>
      <c r="R609" s="191"/>
      <c r="S609" s="202"/>
      <c r="T609" s="16"/>
      <c r="U609" s="191"/>
      <c r="V609" s="2"/>
    </row>
    <row r="610" spans="1:22" s="8" customFormat="1" ht="17.25" customHeight="1">
      <c r="A610" s="16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51"/>
      <c r="M610" s="2"/>
      <c r="N610" s="2"/>
      <c r="O610" s="191"/>
      <c r="P610" s="2"/>
      <c r="Q610" s="16"/>
      <c r="R610" s="191"/>
      <c r="S610" s="202"/>
      <c r="T610" s="16"/>
      <c r="U610" s="191"/>
      <c r="V610" s="2"/>
    </row>
    <row r="611" spans="1:22" s="8" customFormat="1" ht="17.25" customHeight="1">
      <c r="A611" s="16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51"/>
      <c r="M611" s="2"/>
      <c r="N611" s="2"/>
      <c r="O611" s="191"/>
      <c r="P611" s="2"/>
      <c r="Q611" s="16"/>
      <c r="R611" s="191"/>
      <c r="S611" s="202"/>
      <c r="T611" s="16"/>
      <c r="U611" s="191"/>
      <c r="V611" s="2"/>
    </row>
    <row r="612" spans="1:22" s="8" customFormat="1" ht="17.25" customHeight="1">
      <c r="A612" s="16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51"/>
      <c r="M612" s="2"/>
      <c r="N612" s="2"/>
      <c r="O612" s="191"/>
      <c r="P612" s="2"/>
      <c r="Q612" s="16"/>
      <c r="R612" s="191"/>
      <c r="S612" s="202"/>
      <c r="T612" s="16"/>
      <c r="U612" s="191"/>
      <c r="V612" s="2"/>
    </row>
    <row r="613" spans="1:22" s="8" customFormat="1" ht="17.25" customHeight="1">
      <c r="A613" s="16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51"/>
      <c r="M613" s="2"/>
      <c r="N613" s="2"/>
      <c r="O613" s="191"/>
      <c r="P613" s="2"/>
      <c r="Q613" s="16"/>
      <c r="R613" s="191"/>
      <c r="S613" s="202"/>
      <c r="T613" s="16"/>
      <c r="U613" s="191"/>
      <c r="V613" s="2"/>
    </row>
    <row r="614" spans="1:22" s="8" customFormat="1" ht="17.25" customHeight="1">
      <c r="A614" s="16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51"/>
      <c r="M614" s="2"/>
      <c r="N614" s="2"/>
      <c r="O614" s="191"/>
      <c r="P614" s="2"/>
      <c r="Q614" s="16"/>
      <c r="R614" s="191"/>
      <c r="S614" s="202"/>
      <c r="T614" s="16"/>
      <c r="U614" s="191"/>
      <c r="V614" s="2"/>
    </row>
    <row r="615" spans="1:22" s="8" customFormat="1" ht="17.25" customHeight="1">
      <c r="A615" s="16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51"/>
      <c r="M615" s="2"/>
      <c r="N615" s="2"/>
      <c r="O615" s="191"/>
      <c r="P615" s="2"/>
      <c r="Q615" s="16"/>
      <c r="R615" s="191"/>
      <c r="S615" s="202"/>
      <c r="T615" s="16"/>
      <c r="U615" s="191"/>
      <c r="V615" s="2"/>
    </row>
    <row r="616" spans="1:22" s="8" customFormat="1" ht="17.25" customHeight="1">
      <c r="A616" s="16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51"/>
      <c r="M616" s="2"/>
      <c r="N616" s="2"/>
      <c r="O616" s="191"/>
      <c r="P616" s="2"/>
      <c r="Q616" s="16"/>
      <c r="R616" s="191"/>
      <c r="S616" s="202"/>
      <c r="T616" s="16"/>
      <c r="U616" s="191"/>
      <c r="V616" s="2"/>
    </row>
    <row r="617" spans="1:22" s="8" customFormat="1" ht="17.25" customHeight="1">
      <c r="A617" s="16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51"/>
      <c r="M617" s="2"/>
      <c r="N617" s="2"/>
      <c r="O617" s="191"/>
      <c r="P617" s="2"/>
      <c r="Q617" s="16"/>
      <c r="R617" s="191"/>
      <c r="S617" s="202"/>
      <c r="T617" s="16"/>
      <c r="U617" s="191"/>
      <c r="V617" s="2"/>
    </row>
    <row r="618" spans="1:22" s="8" customFormat="1" ht="17.25" customHeight="1">
      <c r="A618" s="16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51"/>
      <c r="M618" s="2"/>
      <c r="N618" s="2"/>
      <c r="O618" s="191"/>
      <c r="P618" s="2"/>
      <c r="Q618" s="16"/>
      <c r="R618" s="191"/>
      <c r="S618" s="202"/>
      <c r="T618" s="16"/>
      <c r="U618" s="191"/>
      <c r="V618" s="2"/>
    </row>
    <row r="619" spans="1:22" s="8" customFormat="1" ht="17.25" customHeight="1">
      <c r="A619" s="16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51"/>
      <c r="M619" s="2"/>
      <c r="N619" s="2"/>
      <c r="O619" s="191"/>
      <c r="P619" s="2"/>
      <c r="Q619" s="16"/>
      <c r="R619" s="191"/>
      <c r="S619" s="202"/>
      <c r="T619" s="16"/>
      <c r="U619" s="191"/>
      <c r="V619" s="2"/>
    </row>
    <row r="620" spans="1:22" s="8" customFormat="1" ht="17.25" customHeight="1">
      <c r="A620" s="16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51"/>
      <c r="M620" s="2"/>
      <c r="N620" s="2"/>
      <c r="O620" s="191"/>
      <c r="P620" s="2"/>
      <c r="Q620" s="16"/>
      <c r="R620" s="191"/>
      <c r="S620" s="202"/>
      <c r="T620" s="16"/>
      <c r="U620" s="191"/>
      <c r="V620" s="2"/>
    </row>
    <row r="621" spans="1:22" s="8" customFormat="1" ht="17.25" customHeight="1">
      <c r="A621" s="16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51"/>
      <c r="M621" s="2"/>
      <c r="N621" s="2"/>
      <c r="O621" s="191"/>
      <c r="P621" s="2"/>
      <c r="Q621" s="16"/>
      <c r="R621" s="191"/>
      <c r="S621" s="202"/>
      <c r="T621" s="16"/>
      <c r="U621" s="191"/>
      <c r="V621" s="2"/>
    </row>
    <row r="622" spans="1:22" s="8" customFormat="1" ht="17.25" customHeight="1">
      <c r="A622" s="16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51"/>
      <c r="M622" s="2"/>
      <c r="N622" s="2"/>
      <c r="O622" s="191"/>
      <c r="P622" s="2"/>
      <c r="Q622" s="16"/>
      <c r="R622" s="191"/>
      <c r="S622" s="202"/>
      <c r="T622" s="16"/>
      <c r="U622" s="191"/>
      <c r="V622" s="2"/>
    </row>
    <row r="623" spans="1:22" s="8" customFormat="1" ht="17.25" customHeight="1">
      <c r="A623" s="16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51"/>
      <c r="M623" s="2"/>
      <c r="N623" s="2"/>
      <c r="O623" s="191"/>
      <c r="P623" s="2"/>
      <c r="Q623" s="16"/>
      <c r="R623" s="191"/>
      <c r="S623" s="202"/>
      <c r="T623" s="16"/>
      <c r="U623" s="191"/>
      <c r="V623" s="2"/>
    </row>
    <row r="624" spans="1:22" s="8" customFormat="1" ht="17.25" customHeight="1">
      <c r="A624" s="16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51"/>
      <c r="M624" s="2"/>
      <c r="N624" s="2"/>
      <c r="O624" s="191"/>
      <c r="P624" s="2"/>
      <c r="Q624" s="16"/>
      <c r="R624" s="191"/>
      <c r="S624" s="202"/>
      <c r="T624" s="16"/>
      <c r="U624" s="191"/>
      <c r="V624" s="2"/>
    </row>
    <row r="625" spans="1:22" s="8" customFormat="1" ht="17.25" customHeight="1">
      <c r="A625" s="16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51"/>
      <c r="M625" s="2"/>
      <c r="N625" s="2"/>
      <c r="O625" s="191"/>
      <c r="P625" s="2"/>
      <c r="Q625" s="16"/>
      <c r="R625" s="191"/>
      <c r="S625" s="202"/>
      <c r="T625" s="16"/>
      <c r="U625" s="191"/>
      <c r="V625" s="2"/>
    </row>
    <row r="626" spans="1:22" s="8" customFormat="1" ht="17.25" customHeight="1">
      <c r="A626" s="16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51"/>
      <c r="M626" s="2"/>
      <c r="N626" s="2"/>
      <c r="O626" s="191"/>
      <c r="P626" s="2"/>
      <c r="Q626" s="16"/>
      <c r="R626" s="191"/>
      <c r="S626" s="202"/>
      <c r="T626" s="16"/>
      <c r="U626" s="191"/>
      <c r="V626" s="2"/>
    </row>
    <row r="627" spans="1:22" s="8" customFormat="1" ht="17.25" customHeight="1">
      <c r="A627" s="16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51"/>
      <c r="M627" s="2"/>
      <c r="N627" s="2"/>
      <c r="O627" s="191"/>
      <c r="P627" s="2"/>
      <c r="Q627" s="16"/>
      <c r="R627" s="191"/>
      <c r="S627" s="202"/>
      <c r="T627" s="16"/>
      <c r="U627" s="191"/>
      <c r="V627" s="2"/>
    </row>
    <row r="628" spans="1:22" s="8" customFormat="1" ht="17.25" customHeight="1">
      <c r="A628" s="16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51"/>
      <c r="M628" s="2"/>
      <c r="N628" s="2"/>
      <c r="O628" s="191"/>
      <c r="P628" s="2"/>
      <c r="Q628" s="16"/>
      <c r="R628" s="191"/>
      <c r="S628" s="202"/>
      <c r="T628" s="16"/>
      <c r="U628" s="191"/>
      <c r="V628" s="2"/>
    </row>
    <row r="629" spans="1:22" s="8" customFormat="1" ht="17.25" customHeight="1">
      <c r="A629" s="16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51"/>
      <c r="M629" s="2"/>
      <c r="N629" s="2"/>
      <c r="O629" s="191"/>
      <c r="P629" s="2"/>
      <c r="Q629" s="16"/>
      <c r="R629" s="191"/>
      <c r="S629" s="202"/>
      <c r="T629" s="16"/>
      <c r="U629" s="191"/>
      <c r="V629" s="2"/>
    </row>
    <row r="630" spans="1:22" s="8" customFormat="1" ht="17.25" customHeight="1">
      <c r="A630" s="16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51"/>
      <c r="M630" s="2"/>
      <c r="N630" s="2"/>
      <c r="O630" s="191"/>
      <c r="P630" s="2"/>
      <c r="Q630" s="16"/>
      <c r="R630" s="191"/>
      <c r="S630" s="202"/>
      <c r="T630" s="16"/>
      <c r="U630" s="191"/>
      <c r="V630" s="2"/>
    </row>
    <row r="631" spans="1:22" s="8" customFormat="1" ht="17.25" customHeight="1">
      <c r="A631" s="16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51"/>
      <c r="M631" s="2"/>
      <c r="N631" s="2"/>
      <c r="O631" s="191"/>
      <c r="P631" s="2"/>
      <c r="Q631" s="16"/>
      <c r="R631" s="191"/>
      <c r="S631" s="202"/>
      <c r="T631" s="16"/>
      <c r="U631" s="191"/>
      <c r="V631" s="2"/>
    </row>
    <row r="632" spans="1:22" s="8" customFormat="1" ht="17.25" customHeight="1">
      <c r="A632" s="16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51"/>
      <c r="M632" s="2"/>
      <c r="N632" s="2"/>
      <c r="O632" s="191"/>
      <c r="P632" s="2"/>
      <c r="Q632" s="16"/>
      <c r="R632" s="191"/>
      <c r="S632" s="202"/>
      <c r="T632" s="16"/>
      <c r="U632" s="191"/>
      <c r="V632" s="2"/>
    </row>
    <row r="633" spans="1:22" s="8" customFormat="1" ht="17.25" customHeight="1">
      <c r="A633" s="16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51"/>
      <c r="M633" s="2"/>
      <c r="N633" s="2"/>
      <c r="O633" s="191"/>
      <c r="P633" s="2"/>
      <c r="Q633" s="16"/>
      <c r="R633" s="191"/>
      <c r="S633" s="202"/>
      <c r="T633" s="16"/>
      <c r="U633" s="191"/>
      <c r="V633" s="2"/>
    </row>
    <row r="634" spans="1:22" s="8" customFormat="1" ht="17.25" customHeight="1">
      <c r="A634" s="16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51"/>
      <c r="M634" s="2"/>
      <c r="N634" s="2"/>
      <c r="O634" s="191"/>
      <c r="P634" s="2"/>
      <c r="Q634" s="16"/>
      <c r="R634" s="191"/>
      <c r="S634" s="202"/>
      <c r="T634" s="16"/>
      <c r="U634" s="191"/>
      <c r="V634" s="2"/>
    </row>
    <row r="635" spans="1:22" s="8" customFormat="1" ht="17.25" customHeight="1">
      <c r="A635" s="16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51"/>
      <c r="M635" s="2"/>
      <c r="N635" s="2"/>
      <c r="O635" s="191"/>
      <c r="P635" s="2"/>
      <c r="Q635" s="16"/>
      <c r="R635" s="191"/>
      <c r="S635" s="202"/>
      <c r="T635" s="16"/>
      <c r="U635" s="191"/>
      <c r="V635" s="2"/>
    </row>
    <row r="636" spans="1:22" s="8" customFormat="1" ht="17.25" customHeight="1">
      <c r="A636" s="16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51"/>
      <c r="M636" s="2"/>
      <c r="N636" s="2"/>
      <c r="O636" s="191"/>
      <c r="P636" s="2"/>
      <c r="Q636" s="16"/>
      <c r="R636" s="191"/>
      <c r="S636" s="202"/>
      <c r="T636" s="16"/>
      <c r="U636" s="191"/>
      <c r="V636" s="2"/>
    </row>
    <row r="637" spans="1:22" s="8" customFormat="1" ht="17.25" customHeight="1">
      <c r="A637" s="16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51"/>
      <c r="M637" s="2"/>
      <c r="N637" s="2"/>
      <c r="O637" s="191"/>
      <c r="P637" s="2"/>
      <c r="Q637" s="16"/>
      <c r="R637" s="191"/>
      <c r="S637" s="202"/>
      <c r="T637" s="16"/>
      <c r="U637" s="191"/>
      <c r="V637" s="2"/>
    </row>
    <row r="638" spans="1:22" s="8" customFormat="1" ht="17.25" customHeight="1">
      <c r="A638" s="16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51"/>
      <c r="M638" s="2"/>
      <c r="N638" s="2"/>
      <c r="O638" s="191"/>
      <c r="P638" s="2"/>
      <c r="Q638" s="16"/>
      <c r="R638" s="191"/>
      <c r="S638" s="202"/>
      <c r="T638" s="16"/>
      <c r="U638" s="191"/>
      <c r="V638" s="2"/>
    </row>
    <row r="639" spans="1:22" s="8" customFormat="1" ht="17.25" customHeight="1">
      <c r="A639" s="16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51"/>
      <c r="M639" s="2"/>
      <c r="N639" s="2"/>
      <c r="O639" s="191"/>
      <c r="P639" s="2"/>
      <c r="Q639" s="16"/>
      <c r="R639" s="191"/>
      <c r="S639" s="202"/>
      <c r="T639" s="16"/>
      <c r="U639" s="191"/>
      <c r="V639" s="2"/>
    </row>
    <row r="640" spans="1:22" s="8" customFormat="1" ht="17.25" customHeight="1">
      <c r="A640" s="16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51"/>
      <c r="M640" s="2"/>
      <c r="N640" s="2"/>
      <c r="O640" s="191"/>
      <c r="P640" s="2"/>
      <c r="Q640" s="16"/>
      <c r="R640" s="191"/>
      <c r="S640" s="202"/>
      <c r="T640" s="16"/>
      <c r="U640" s="191"/>
      <c r="V640" s="2"/>
    </row>
    <row r="641" spans="1:22" s="8" customFormat="1" ht="17.25" customHeight="1">
      <c r="A641" s="16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51"/>
      <c r="M641" s="2"/>
      <c r="N641" s="2"/>
      <c r="O641" s="191"/>
      <c r="P641" s="2"/>
      <c r="Q641" s="16"/>
      <c r="R641" s="191"/>
      <c r="S641" s="202"/>
      <c r="T641" s="16"/>
      <c r="U641" s="191"/>
      <c r="V641" s="2"/>
    </row>
    <row r="642" spans="1:22" s="8" customFormat="1" ht="17.25" customHeight="1">
      <c r="A642" s="16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51"/>
      <c r="M642" s="2"/>
      <c r="N642" s="2"/>
      <c r="O642" s="191"/>
      <c r="P642" s="2"/>
      <c r="Q642" s="16"/>
      <c r="R642" s="191"/>
      <c r="S642" s="202"/>
      <c r="T642" s="16"/>
      <c r="U642" s="191"/>
      <c r="V642" s="2"/>
    </row>
    <row r="643" spans="1:22" s="8" customFormat="1" ht="17.25" customHeight="1">
      <c r="A643" s="16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51"/>
      <c r="M643" s="2"/>
      <c r="N643" s="2"/>
      <c r="O643" s="191"/>
      <c r="P643" s="2"/>
      <c r="Q643" s="16"/>
      <c r="R643" s="191"/>
      <c r="S643" s="202"/>
      <c r="T643" s="16"/>
      <c r="U643" s="191"/>
      <c r="V643" s="2"/>
    </row>
    <row r="644" spans="1:22" s="8" customFormat="1" ht="17.25" customHeight="1">
      <c r="A644" s="16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51"/>
      <c r="M644" s="2"/>
      <c r="N644" s="2"/>
      <c r="O644" s="191"/>
      <c r="P644" s="2"/>
      <c r="Q644" s="16"/>
      <c r="R644" s="191"/>
      <c r="S644" s="202"/>
      <c r="T644" s="16"/>
      <c r="U644" s="191"/>
      <c r="V644" s="2"/>
    </row>
    <row r="645" spans="1:22" s="8" customFormat="1" ht="17.25" customHeight="1">
      <c r="A645" s="16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51"/>
      <c r="M645" s="2"/>
      <c r="N645" s="2"/>
      <c r="O645" s="191"/>
      <c r="P645" s="2"/>
      <c r="Q645" s="16"/>
      <c r="R645" s="191"/>
      <c r="S645" s="202"/>
      <c r="T645" s="16"/>
      <c r="U645" s="191"/>
      <c r="V645" s="2"/>
    </row>
    <row r="646" spans="1:22" s="8" customFormat="1" ht="17.25" customHeight="1">
      <c r="A646" s="16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51"/>
      <c r="M646" s="2"/>
      <c r="N646" s="2"/>
      <c r="O646" s="191"/>
      <c r="P646" s="2"/>
      <c r="Q646" s="16"/>
      <c r="R646" s="191"/>
      <c r="S646" s="202"/>
      <c r="T646" s="16"/>
      <c r="U646" s="191"/>
      <c r="V646" s="2"/>
    </row>
    <row r="647" spans="1:22" s="8" customFormat="1" ht="17.25" customHeight="1">
      <c r="A647" s="16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51"/>
      <c r="M647" s="2"/>
      <c r="N647" s="2"/>
      <c r="O647" s="191"/>
      <c r="P647" s="2"/>
      <c r="Q647" s="16"/>
      <c r="R647" s="191"/>
      <c r="S647" s="202"/>
      <c r="T647" s="16"/>
      <c r="U647" s="191"/>
      <c r="V647" s="2"/>
    </row>
    <row r="648" spans="1:22" s="8" customFormat="1" ht="17.25" customHeight="1">
      <c r="A648" s="16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51"/>
      <c r="M648" s="2"/>
      <c r="N648" s="2"/>
      <c r="O648" s="191"/>
      <c r="P648" s="2"/>
      <c r="Q648" s="16"/>
      <c r="R648" s="191"/>
      <c r="S648" s="202"/>
      <c r="T648" s="16"/>
      <c r="U648" s="191"/>
      <c r="V648" s="2"/>
    </row>
    <row r="649" spans="1:22" s="8" customFormat="1" ht="17.25" customHeight="1">
      <c r="A649" s="16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51"/>
      <c r="M649" s="2"/>
      <c r="N649" s="2"/>
      <c r="O649" s="191"/>
      <c r="P649" s="2"/>
      <c r="Q649" s="16"/>
      <c r="R649" s="191"/>
      <c r="S649" s="202"/>
      <c r="T649" s="16"/>
      <c r="U649" s="191"/>
      <c r="V649" s="2"/>
    </row>
    <row r="650" spans="1:22" s="8" customFormat="1" ht="17.25" customHeight="1">
      <c r="A650" s="16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51"/>
      <c r="M650" s="2"/>
      <c r="N650" s="2"/>
      <c r="O650" s="191"/>
      <c r="P650" s="2"/>
      <c r="Q650" s="16"/>
      <c r="R650" s="191"/>
      <c r="S650" s="202"/>
      <c r="T650" s="16"/>
      <c r="U650" s="191"/>
      <c r="V650" s="2"/>
    </row>
    <row r="651" spans="1:22" s="8" customFormat="1" ht="17.25" customHeight="1">
      <c r="A651" s="16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51"/>
      <c r="M651" s="2"/>
      <c r="N651" s="2"/>
      <c r="O651" s="191"/>
      <c r="P651" s="2"/>
      <c r="Q651" s="16"/>
      <c r="R651" s="191"/>
      <c r="S651" s="202"/>
      <c r="T651" s="16"/>
      <c r="U651" s="191"/>
      <c r="V651" s="2"/>
    </row>
    <row r="652" spans="1:22" s="8" customFormat="1" ht="17.25" customHeight="1">
      <c r="A652" s="16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51"/>
      <c r="M652" s="2"/>
      <c r="N652" s="2"/>
      <c r="O652" s="191"/>
      <c r="P652" s="2"/>
      <c r="Q652" s="16"/>
      <c r="R652" s="191"/>
      <c r="S652" s="202"/>
      <c r="T652" s="16"/>
      <c r="U652" s="191"/>
      <c r="V652" s="2"/>
    </row>
    <row r="653" spans="1:22" s="8" customFormat="1" ht="17.25" customHeight="1">
      <c r="A653" s="16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51"/>
      <c r="M653" s="2"/>
      <c r="N653" s="2"/>
      <c r="O653" s="191"/>
      <c r="P653" s="2"/>
      <c r="Q653" s="16"/>
      <c r="R653" s="191"/>
      <c r="S653" s="202"/>
      <c r="T653" s="16"/>
      <c r="U653" s="191"/>
      <c r="V653" s="2"/>
    </row>
    <row r="654" spans="1:22" s="8" customFormat="1" ht="17.25" customHeight="1">
      <c r="A654" s="16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51"/>
      <c r="M654" s="2"/>
      <c r="N654" s="2"/>
      <c r="O654" s="191"/>
      <c r="P654" s="2"/>
      <c r="Q654" s="16"/>
      <c r="R654" s="191"/>
      <c r="S654" s="202"/>
      <c r="T654" s="16"/>
      <c r="U654" s="191"/>
      <c r="V654" s="2"/>
    </row>
    <row r="655" spans="1:22" s="8" customFormat="1" ht="17.25" customHeight="1">
      <c r="A655" s="16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51"/>
      <c r="M655" s="2"/>
      <c r="N655" s="2"/>
      <c r="O655" s="191"/>
      <c r="P655" s="2"/>
      <c r="Q655" s="16"/>
      <c r="R655" s="191"/>
      <c r="S655" s="202"/>
      <c r="T655" s="16"/>
      <c r="U655" s="191"/>
      <c r="V655" s="2"/>
    </row>
    <row r="656" spans="1:22" s="8" customFormat="1" ht="17.25" customHeight="1">
      <c r="A656" s="16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51"/>
      <c r="M656" s="2"/>
      <c r="N656" s="2"/>
      <c r="O656" s="191"/>
      <c r="P656" s="2"/>
      <c r="Q656" s="16"/>
      <c r="R656" s="191"/>
      <c r="S656" s="202"/>
      <c r="T656" s="16"/>
      <c r="U656" s="191"/>
      <c r="V656" s="2"/>
    </row>
    <row r="657" spans="1:22" s="8" customFormat="1" ht="17.25" customHeight="1">
      <c r="A657" s="16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51"/>
      <c r="M657" s="2"/>
      <c r="N657" s="2"/>
      <c r="O657" s="191"/>
      <c r="P657" s="2"/>
      <c r="Q657" s="16"/>
      <c r="R657" s="191"/>
      <c r="S657" s="202"/>
      <c r="T657" s="16"/>
      <c r="U657" s="191"/>
      <c r="V657" s="2"/>
    </row>
    <row r="658" spans="1:22" s="8" customFormat="1" ht="17.25" customHeight="1">
      <c r="A658" s="16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51"/>
      <c r="M658" s="2"/>
      <c r="N658" s="2"/>
      <c r="O658" s="191"/>
      <c r="P658" s="2"/>
      <c r="Q658" s="16"/>
      <c r="R658" s="191"/>
      <c r="S658" s="202"/>
      <c r="T658" s="16"/>
      <c r="U658" s="191"/>
      <c r="V658" s="2"/>
    </row>
    <row r="659" spans="1:22" s="8" customFormat="1" ht="17.25" customHeight="1">
      <c r="A659" s="16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51"/>
      <c r="M659" s="2"/>
      <c r="N659" s="2"/>
      <c r="O659" s="191"/>
      <c r="P659" s="2"/>
      <c r="Q659" s="16"/>
      <c r="R659" s="191"/>
      <c r="S659" s="202"/>
      <c r="T659" s="16"/>
      <c r="U659" s="191"/>
      <c r="V659" s="2"/>
    </row>
    <row r="660" spans="1:22" s="8" customFormat="1" ht="17.25" customHeight="1">
      <c r="A660" s="16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51"/>
      <c r="M660" s="2"/>
      <c r="N660" s="2"/>
      <c r="O660" s="191"/>
      <c r="P660" s="2"/>
      <c r="Q660" s="16"/>
      <c r="R660" s="191"/>
      <c r="S660" s="202"/>
      <c r="T660" s="16"/>
      <c r="U660" s="191"/>
      <c r="V660" s="2"/>
    </row>
    <row r="661" spans="1:22" s="8" customFormat="1" ht="17.25" customHeight="1">
      <c r="A661" s="16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51"/>
      <c r="M661" s="2"/>
      <c r="N661" s="2"/>
      <c r="O661" s="191"/>
      <c r="P661" s="2"/>
      <c r="Q661" s="16"/>
      <c r="R661" s="191"/>
      <c r="S661" s="202"/>
      <c r="T661" s="16"/>
      <c r="U661" s="191"/>
      <c r="V661" s="2"/>
    </row>
    <row r="662" spans="1:22" s="8" customFormat="1" ht="17.25" customHeight="1">
      <c r="A662" s="16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51"/>
      <c r="M662" s="2"/>
      <c r="N662" s="2"/>
      <c r="O662" s="191"/>
      <c r="P662" s="2"/>
      <c r="Q662" s="16"/>
      <c r="R662" s="191"/>
      <c r="S662" s="202"/>
      <c r="T662" s="16"/>
      <c r="U662" s="191"/>
      <c r="V662" s="2"/>
    </row>
    <row r="663" spans="1:22" s="8" customFormat="1" ht="17.25" customHeight="1">
      <c r="A663" s="16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51"/>
      <c r="M663" s="2"/>
      <c r="N663" s="2"/>
      <c r="O663" s="191"/>
      <c r="P663" s="2"/>
      <c r="Q663" s="16"/>
      <c r="R663" s="191"/>
      <c r="S663" s="202"/>
      <c r="T663" s="16"/>
      <c r="U663" s="191"/>
      <c r="V663" s="2"/>
    </row>
    <row r="664" spans="1:22" s="8" customFormat="1" ht="17.25" customHeight="1">
      <c r="A664" s="16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51"/>
      <c r="M664" s="2"/>
      <c r="N664" s="2"/>
      <c r="O664" s="191"/>
      <c r="P664" s="2"/>
      <c r="Q664" s="16"/>
      <c r="R664" s="191"/>
      <c r="S664" s="202"/>
      <c r="T664" s="16"/>
      <c r="U664" s="191"/>
      <c r="V664" s="2"/>
    </row>
    <row r="665" spans="1:22" s="8" customFormat="1" ht="17.25" customHeight="1">
      <c r="A665" s="16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51"/>
      <c r="M665" s="2"/>
      <c r="N665" s="2"/>
      <c r="O665" s="191"/>
      <c r="P665" s="2"/>
      <c r="Q665" s="16"/>
      <c r="R665" s="191"/>
      <c r="S665" s="202"/>
      <c r="T665" s="16"/>
      <c r="U665" s="191"/>
      <c r="V665" s="2"/>
    </row>
    <row r="666" spans="1:22" s="8" customFormat="1" ht="17.25" customHeight="1">
      <c r="A666" s="16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51"/>
      <c r="M666" s="2"/>
      <c r="N666" s="2"/>
      <c r="O666" s="191"/>
      <c r="P666" s="2"/>
      <c r="Q666" s="16"/>
      <c r="R666" s="191"/>
      <c r="S666" s="202"/>
      <c r="T666" s="16"/>
      <c r="U666" s="191"/>
      <c r="V666" s="2"/>
    </row>
    <row r="667" spans="1:22" s="8" customFormat="1" ht="17.25" customHeight="1">
      <c r="A667" s="16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51"/>
      <c r="M667" s="2"/>
      <c r="N667" s="2"/>
      <c r="O667" s="191"/>
      <c r="P667" s="2"/>
      <c r="Q667" s="16"/>
      <c r="R667" s="191"/>
      <c r="S667" s="202"/>
      <c r="T667" s="16"/>
      <c r="U667" s="191"/>
      <c r="V667" s="2"/>
    </row>
    <row r="668" spans="1:22" s="8" customFormat="1" ht="17.25" customHeight="1">
      <c r="A668" s="16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51"/>
      <c r="M668" s="2"/>
      <c r="N668" s="2"/>
      <c r="O668" s="191"/>
      <c r="P668" s="2"/>
      <c r="Q668" s="16"/>
      <c r="R668" s="191"/>
      <c r="S668" s="202"/>
      <c r="T668" s="16"/>
      <c r="U668" s="191"/>
      <c r="V668" s="2"/>
    </row>
    <row r="669" spans="1:22" s="8" customFormat="1" ht="17.25" customHeight="1">
      <c r="A669" s="16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51"/>
      <c r="M669" s="2"/>
      <c r="N669" s="2"/>
      <c r="O669" s="191"/>
      <c r="P669" s="2"/>
      <c r="Q669" s="16"/>
      <c r="R669" s="191"/>
      <c r="S669" s="202"/>
      <c r="T669" s="16"/>
      <c r="U669" s="191"/>
      <c r="V669" s="2"/>
    </row>
    <row r="670" spans="1:22" s="8" customFormat="1" ht="17.25" customHeight="1">
      <c r="A670" s="16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51"/>
      <c r="M670" s="2"/>
      <c r="N670" s="2"/>
      <c r="O670" s="191"/>
      <c r="P670" s="2"/>
      <c r="Q670" s="16"/>
      <c r="R670" s="191"/>
      <c r="S670" s="202"/>
      <c r="T670" s="16"/>
      <c r="U670" s="191"/>
      <c r="V670" s="2"/>
    </row>
    <row r="671" spans="1:22" s="8" customFormat="1" ht="17.25" customHeight="1">
      <c r="A671" s="16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51"/>
      <c r="M671" s="2"/>
      <c r="N671" s="2"/>
      <c r="O671" s="191"/>
      <c r="P671" s="2"/>
      <c r="Q671" s="16"/>
      <c r="R671" s="191"/>
      <c r="S671" s="202"/>
      <c r="T671" s="16"/>
      <c r="U671" s="191"/>
      <c r="V671" s="2"/>
    </row>
    <row r="672" spans="1:22" s="8" customFormat="1" ht="17.25" customHeight="1">
      <c r="A672" s="16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51"/>
      <c r="M672" s="2"/>
      <c r="N672" s="2"/>
      <c r="O672" s="191"/>
      <c r="P672" s="2"/>
      <c r="Q672" s="16"/>
      <c r="R672" s="191"/>
      <c r="S672" s="202"/>
      <c r="T672" s="16"/>
      <c r="U672" s="191"/>
      <c r="V672" s="2"/>
    </row>
    <row r="673" spans="1:22" s="8" customFormat="1" ht="17.25" customHeight="1">
      <c r="A673" s="16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51"/>
      <c r="M673" s="2"/>
      <c r="N673" s="2"/>
      <c r="O673" s="191"/>
      <c r="P673" s="2"/>
      <c r="Q673" s="16"/>
      <c r="R673" s="191"/>
      <c r="S673" s="202"/>
      <c r="T673" s="16"/>
      <c r="U673" s="191"/>
      <c r="V673" s="2"/>
    </row>
    <row r="674" spans="1:22" s="8" customFormat="1" ht="17.25" customHeight="1">
      <c r="A674" s="16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51"/>
      <c r="M674" s="2"/>
      <c r="N674" s="2"/>
      <c r="O674" s="191"/>
      <c r="P674" s="2"/>
      <c r="Q674" s="16"/>
      <c r="R674" s="191"/>
      <c r="S674" s="202"/>
      <c r="T674" s="16"/>
      <c r="U674" s="191"/>
      <c r="V674" s="2"/>
    </row>
    <row r="675" spans="1:22" s="8" customFormat="1" ht="17.25" customHeight="1">
      <c r="A675" s="16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51"/>
      <c r="M675" s="2"/>
      <c r="N675" s="2"/>
      <c r="O675" s="191"/>
      <c r="P675" s="2"/>
      <c r="Q675" s="16"/>
      <c r="R675" s="191"/>
      <c r="S675" s="202"/>
      <c r="T675" s="16"/>
      <c r="U675" s="191"/>
      <c r="V675" s="2"/>
    </row>
    <row r="676" spans="1:22" s="8" customFormat="1" ht="17.25" customHeight="1">
      <c r="A676" s="16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51"/>
      <c r="M676" s="2"/>
      <c r="N676" s="2"/>
      <c r="O676" s="191"/>
      <c r="P676" s="2"/>
      <c r="Q676" s="16"/>
      <c r="R676" s="191"/>
      <c r="S676" s="202"/>
      <c r="T676" s="16"/>
      <c r="U676" s="191"/>
      <c r="V676" s="2"/>
    </row>
    <row r="677" spans="1:22" s="8" customFormat="1" ht="17.25" customHeight="1">
      <c r="A677" s="16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51"/>
      <c r="M677" s="2"/>
      <c r="N677" s="2"/>
      <c r="O677" s="191"/>
      <c r="P677" s="2"/>
      <c r="Q677" s="16"/>
      <c r="R677" s="191"/>
      <c r="S677" s="202"/>
      <c r="T677" s="16"/>
      <c r="U677" s="191"/>
      <c r="V677" s="2"/>
    </row>
    <row r="678" spans="1:22" s="8" customFormat="1" ht="17.25" customHeight="1">
      <c r="A678" s="16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51"/>
      <c r="M678" s="2"/>
      <c r="N678" s="2"/>
      <c r="O678" s="191"/>
      <c r="P678" s="2"/>
      <c r="Q678" s="16"/>
      <c r="R678" s="191"/>
      <c r="S678" s="202"/>
      <c r="T678" s="16"/>
      <c r="U678" s="191"/>
      <c r="V678" s="2"/>
    </row>
    <row r="679" spans="1:22" s="8" customFormat="1" ht="17.25" customHeight="1">
      <c r="A679" s="16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51"/>
      <c r="M679" s="2"/>
      <c r="N679" s="2"/>
      <c r="O679" s="191"/>
      <c r="P679" s="2"/>
      <c r="Q679" s="16"/>
      <c r="R679" s="191"/>
      <c r="S679" s="202"/>
      <c r="T679" s="16"/>
      <c r="U679" s="191"/>
      <c r="V679" s="2"/>
    </row>
    <row r="680" spans="1:22" s="8" customFormat="1" ht="17.25" customHeight="1">
      <c r="A680" s="16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51"/>
      <c r="M680" s="2"/>
      <c r="N680" s="2"/>
      <c r="O680" s="191"/>
      <c r="P680" s="2"/>
      <c r="Q680" s="16"/>
      <c r="R680" s="191"/>
      <c r="S680" s="202"/>
      <c r="T680" s="16"/>
      <c r="U680" s="191"/>
      <c r="V680" s="2"/>
    </row>
    <row r="681" spans="1:22" s="8" customFormat="1" ht="17.25" customHeight="1">
      <c r="A681" s="16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51"/>
      <c r="M681" s="2"/>
      <c r="N681" s="2"/>
      <c r="O681" s="191"/>
      <c r="P681" s="2"/>
      <c r="Q681" s="16"/>
      <c r="R681" s="191"/>
      <c r="S681" s="202"/>
      <c r="T681" s="16"/>
      <c r="U681" s="191"/>
      <c r="V681" s="2"/>
    </row>
    <row r="682" spans="1:22" s="8" customFormat="1" ht="17.25" customHeight="1">
      <c r="A682" s="16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51"/>
      <c r="M682" s="2"/>
      <c r="N682" s="2"/>
      <c r="O682" s="191"/>
      <c r="P682" s="2"/>
      <c r="Q682" s="16"/>
      <c r="R682" s="191"/>
      <c r="S682" s="202"/>
      <c r="T682" s="16"/>
      <c r="U682" s="191"/>
      <c r="V682" s="2"/>
    </row>
    <row r="683" spans="1:22" s="8" customFormat="1" ht="17.25" customHeight="1">
      <c r="A683" s="16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51"/>
      <c r="M683" s="2"/>
      <c r="N683" s="2"/>
      <c r="O683" s="191"/>
      <c r="P683" s="2"/>
      <c r="Q683" s="16"/>
      <c r="R683" s="191"/>
      <c r="S683" s="202"/>
      <c r="T683" s="16"/>
      <c r="U683" s="191"/>
      <c r="V683" s="2"/>
    </row>
    <row r="684" spans="1:22" s="8" customFormat="1" ht="17.25" customHeight="1">
      <c r="A684" s="16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51"/>
      <c r="M684" s="2"/>
      <c r="N684" s="2"/>
      <c r="O684" s="191"/>
      <c r="P684" s="2"/>
      <c r="Q684" s="16"/>
      <c r="R684" s="191"/>
      <c r="S684" s="202"/>
      <c r="T684" s="16"/>
      <c r="U684" s="191"/>
      <c r="V684" s="2"/>
    </row>
    <row r="685" spans="1:22" s="8" customFormat="1" ht="17.25" customHeight="1">
      <c r="A685" s="16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51"/>
      <c r="M685" s="2"/>
      <c r="N685" s="2"/>
      <c r="O685" s="191"/>
      <c r="P685" s="2"/>
      <c r="Q685" s="16"/>
      <c r="R685" s="191"/>
      <c r="S685" s="202"/>
      <c r="T685" s="16"/>
      <c r="U685" s="191"/>
      <c r="V685" s="2"/>
    </row>
    <row r="686" spans="1:22" s="8" customFormat="1" ht="17.25" customHeight="1">
      <c r="A686" s="16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51"/>
      <c r="M686" s="2"/>
      <c r="N686" s="2"/>
      <c r="O686" s="191"/>
      <c r="P686" s="2"/>
      <c r="Q686" s="16"/>
      <c r="R686" s="191"/>
      <c r="S686" s="202"/>
      <c r="T686" s="16"/>
      <c r="U686" s="191"/>
      <c r="V686" s="2"/>
    </row>
    <row r="687" spans="1:22" s="8" customFormat="1" ht="17.25" customHeight="1">
      <c r="A687" s="16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51"/>
      <c r="M687" s="2"/>
      <c r="N687" s="2"/>
      <c r="O687" s="191"/>
      <c r="P687" s="2"/>
      <c r="Q687" s="16"/>
      <c r="R687" s="191"/>
      <c r="S687" s="202"/>
      <c r="T687" s="16"/>
      <c r="U687" s="191"/>
      <c r="V687" s="2"/>
    </row>
    <row r="688" spans="1:22" s="8" customFormat="1" ht="17.25" customHeight="1">
      <c r="A688" s="16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51"/>
      <c r="M688" s="2"/>
      <c r="N688" s="2"/>
      <c r="O688" s="191"/>
      <c r="P688" s="2"/>
      <c r="Q688" s="16"/>
      <c r="R688" s="191"/>
      <c r="S688" s="202"/>
      <c r="T688" s="16"/>
      <c r="U688" s="191"/>
      <c r="V688" s="2"/>
    </row>
    <row r="689" spans="1:22" s="8" customFormat="1" ht="17.25" customHeight="1">
      <c r="A689" s="16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51"/>
      <c r="M689" s="2"/>
      <c r="N689" s="2"/>
      <c r="O689" s="191"/>
      <c r="P689" s="2"/>
      <c r="Q689" s="16"/>
      <c r="R689" s="191"/>
      <c r="S689" s="202"/>
      <c r="T689" s="16"/>
      <c r="U689" s="191"/>
      <c r="V689" s="2"/>
    </row>
    <row r="690" spans="1:22" s="8" customFormat="1" ht="17.25" customHeight="1">
      <c r="A690" s="16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51"/>
      <c r="M690" s="2"/>
      <c r="N690" s="2"/>
      <c r="O690" s="191"/>
      <c r="P690" s="2"/>
      <c r="Q690" s="16"/>
      <c r="R690" s="191"/>
      <c r="S690" s="202"/>
      <c r="T690" s="16"/>
      <c r="U690" s="191"/>
      <c r="V690" s="2"/>
    </row>
    <row r="691" spans="1:22" s="8" customFormat="1" ht="17.25" customHeight="1">
      <c r="A691" s="16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51"/>
      <c r="M691" s="2"/>
      <c r="N691" s="2"/>
      <c r="O691" s="191"/>
      <c r="P691" s="2"/>
      <c r="Q691" s="16"/>
      <c r="R691" s="191"/>
      <c r="S691" s="202"/>
      <c r="T691" s="16"/>
      <c r="U691" s="191"/>
      <c r="V691" s="2"/>
    </row>
    <row r="692" spans="1:22" s="8" customFormat="1" ht="17.25" customHeight="1">
      <c r="A692" s="16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51"/>
      <c r="M692" s="2"/>
      <c r="N692" s="2"/>
      <c r="O692" s="191"/>
      <c r="P692" s="2"/>
      <c r="Q692" s="16"/>
      <c r="R692" s="191"/>
      <c r="S692" s="202"/>
      <c r="T692" s="16"/>
      <c r="U692" s="191"/>
      <c r="V692" s="2"/>
    </row>
    <row r="693" spans="1:22" s="8" customFormat="1" ht="17.25" customHeight="1">
      <c r="A693" s="16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51"/>
      <c r="M693" s="2"/>
      <c r="N693" s="2"/>
      <c r="O693" s="191"/>
      <c r="P693" s="2"/>
      <c r="Q693" s="16"/>
      <c r="R693" s="191"/>
      <c r="S693" s="202"/>
      <c r="T693" s="16"/>
      <c r="U693" s="191"/>
      <c r="V693" s="2"/>
    </row>
    <row r="694" spans="1:22" s="8" customFormat="1" ht="17.25" customHeight="1">
      <c r="A694" s="16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51"/>
      <c r="M694" s="2"/>
      <c r="N694" s="2"/>
      <c r="O694" s="191"/>
      <c r="P694" s="2"/>
      <c r="Q694" s="16"/>
      <c r="R694" s="191"/>
      <c r="S694" s="202"/>
      <c r="T694" s="16"/>
      <c r="U694" s="191"/>
      <c r="V694" s="2"/>
    </row>
    <row r="695" spans="1:22" s="8" customFormat="1" ht="17.25" customHeight="1">
      <c r="A695" s="16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51"/>
      <c r="M695" s="2"/>
      <c r="N695" s="2"/>
      <c r="O695" s="191"/>
      <c r="P695" s="2"/>
      <c r="Q695" s="16"/>
      <c r="R695" s="191"/>
      <c r="S695" s="202"/>
      <c r="T695" s="16"/>
      <c r="U695" s="191"/>
      <c r="V695" s="2"/>
    </row>
    <row r="696" spans="1:22" s="8" customFormat="1" ht="17.25" customHeight="1">
      <c r="A696" s="16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51"/>
      <c r="M696" s="2"/>
      <c r="N696" s="2"/>
      <c r="O696" s="191"/>
      <c r="P696" s="2"/>
      <c r="Q696" s="16"/>
      <c r="R696" s="191"/>
      <c r="S696" s="202"/>
      <c r="T696" s="16"/>
      <c r="U696" s="191"/>
      <c r="V696" s="2"/>
    </row>
    <row r="697" spans="1:22" s="8" customFormat="1" ht="17.25" customHeight="1">
      <c r="A697" s="16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51"/>
      <c r="M697" s="2"/>
      <c r="N697" s="2"/>
      <c r="O697" s="191"/>
      <c r="P697" s="2"/>
      <c r="Q697" s="16"/>
      <c r="R697" s="191"/>
      <c r="S697" s="202"/>
      <c r="T697" s="16"/>
      <c r="U697" s="191"/>
      <c r="V697" s="2"/>
    </row>
    <row r="698" spans="1:22" s="8" customFormat="1" ht="17.25" customHeight="1">
      <c r="A698" s="16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51"/>
      <c r="M698" s="2"/>
      <c r="N698" s="2"/>
      <c r="O698" s="191"/>
      <c r="P698" s="2"/>
      <c r="Q698" s="16"/>
      <c r="R698" s="191"/>
      <c r="S698" s="202"/>
      <c r="T698" s="16"/>
      <c r="U698" s="191"/>
      <c r="V698" s="2"/>
    </row>
    <row r="699" spans="1:22" s="8" customFormat="1" ht="17.25" customHeight="1">
      <c r="A699" s="16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51"/>
      <c r="M699" s="2"/>
      <c r="N699" s="2"/>
      <c r="O699" s="191"/>
      <c r="P699" s="2"/>
      <c r="Q699" s="16"/>
      <c r="R699" s="191"/>
      <c r="S699" s="202"/>
      <c r="T699" s="16"/>
      <c r="U699" s="191"/>
      <c r="V699" s="2"/>
    </row>
    <row r="700" spans="1:22" s="8" customFormat="1" ht="17.25" customHeight="1">
      <c r="A700" s="16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51"/>
      <c r="M700" s="2"/>
      <c r="N700" s="2"/>
      <c r="O700" s="191"/>
      <c r="P700" s="2"/>
      <c r="Q700" s="16"/>
      <c r="R700" s="191"/>
      <c r="S700" s="202"/>
      <c r="T700" s="16"/>
      <c r="U700" s="191"/>
      <c r="V700" s="2"/>
    </row>
    <row r="701" spans="1:22" s="8" customFormat="1" ht="17.25" customHeight="1">
      <c r="A701" s="16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51"/>
      <c r="M701" s="2"/>
      <c r="N701" s="2"/>
      <c r="O701" s="191"/>
      <c r="P701" s="2"/>
      <c r="Q701" s="16"/>
      <c r="R701" s="191"/>
      <c r="S701" s="202"/>
      <c r="T701" s="16"/>
      <c r="U701" s="191"/>
      <c r="V701" s="2"/>
    </row>
    <row r="702" spans="1:22" s="8" customFormat="1" ht="17.25" customHeight="1">
      <c r="A702" s="16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51"/>
      <c r="M702" s="2"/>
      <c r="N702" s="2"/>
      <c r="O702" s="191"/>
      <c r="P702" s="2"/>
      <c r="Q702" s="16"/>
      <c r="R702" s="191"/>
      <c r="S702" s="202"/>
      <c r="T702" s="16"/>
      <c r="U702" s="191"/>
      <c r="V702" s="2"/>
    </row>
    <row r="703" spans="1:22" s="8" customFormat="1" ht="17.25" customHeight="1">
      <c r="A703" s="16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51"/>
      <c r="M703" s="2"/>
      <c r="N703" s="2"/>
      <c r="O703" s="191"/>
      <c r="P703" s="2"/>
      <c r="Q703" s="16"/>
      <c r="R703" s="191"/>
      <c r="S703" s="202"/>
      <c r="T703" s="16"/>
      <c r="U703" s="191"/>
      <c r="V703" s="2"/>
    </row>
    <row r="704" spans="1:22" s="8" customFormat="1" ht="17.25" customHeight="1">
      <c r="A704" s="16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51"/>
      <c r="M704" s="2"/>
      <c r="N704" s="2"/>
      <c r="O704" s="191"/>
      <c r="P704" s="2"/>
      <c r="Q704" s="16"/>
      <c r="R704" s="191"/>
      <c r="S704" s="202"/>
      <c r="T704" s="16"/>
      <c r="U704" s="191"/>
      <c r="V704" s="2"/>
    </row>
    <row r="705" spans="1:22" s="8" customFormat="1" ht="17.25" customHeight="1">
      <c r="A705" s="16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51"/>
      <c r="M705" s="2"/>
      <c r="N705" s="2"/>
      <c r="O705" s="191"/>
      <c r="P705" s="2"/>
      <c r="Q705" s="16"/>
      <c r="R705" s="191"/>
      <c r="S705" s="202"/>
      <c r="T705" s="16"/>
      <c r="U705" s="191"/>
      <c r="V705" s="2"/>
    </row>
    <row r="706" spans="1:22" s="8" customFormat="1" ht="17.25" customHeight="1">
      <c r="A706" s="16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51"/>
      <c r="M706" s="2"/>
      <c r="N706" s="2"/>
      <c r="O706" s="191"/>
      <c r="P706" s="2"/>
      <c r="Q706" s="16"/>
      <c r="R706" s="191"/>
      <c r="S706" s="202"/>
      <c r="T706" s="16"/>
      <c r="U706" s="191"/>
      <c r="V706" s="2"/>
    </row>
    <row r="707" spans="1:22" s="8" customFormat="1" ht="17.25" customHeight="1">
      <c r="A707" s="16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51"/>
      <c r="M707" s="2"/>
      <c r="N707" s="2"/>
      <c r="O707" s="191"/>
      <c r="P707" s="2"/>
      <c r="Q707" s="16"/>
      <c r="R707" s="191"/>
      <c r="S707" s="202"/>
      <c r="T707" s="16"/>
      <c r="U707" s="191"/>
      <c r="V707" s="2"/>
    </row>
    <row r="708" spans="1:22" s="8" customFormat="1" ht="17.25" customHeight="1">
      <c r="A708" s="16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51"/>
      <c r="M708" s="2"/>
      <c r="N708" s="2"/>
      <c r="O708" s="191"/>
      <c r="P708" s="2"/>
      <c r="Q708" s="16"/>
      <c r="R708" s="191"/>
      <c r="S708" s="202"/>
      <c r="T708" s="16"/>
      <c r="U708" s="191"/>
      <c r="V708" s="2"/>
    </row>
    <row r="709" spans="1:22" s="8" customFormat="1" ht="17.25" customHeight="1">
      <c r="A709" s="16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51"/>
      <c r="M709" s="2"/>
      <c r="N709" s="2"/>
      <c r="O709" s="191"/>
      <c r="P709" s="2"/>
      <c r="Q709" s="16"/>
      <c r="R709" s="191"/>
      <c r="S709" s="202"/>
      <c r="T709" s="16"/>
      <c r="U709" s="191"/>
      <c r="V709" s="2"/>
    </row>
    <row r="710" spans="1:22" s="8" customFormat="1" ht="17.25" customHeight="1">
      <c r="A710" s="16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51"/>
      <c r="M710" s="2"/>
      <c r="N710" s="2"/>
      <c r="O710" s="191"/>
      <c r="P710" s="2"/>
      <c r="Q710" s="16"/>
      <c r="R710" s="191"/>
      <c r="S710" s="202"/>
      <c r="T710" s="16"/>
      <c r="U710" s="191"/>
      <c r="V710" s="2"/>
    </row>
    <row r="711" spans="1:22" s="8" customFormat="1" ht="17.25" customHeight="1">
      <c r="A711" s="16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51"/>
      <c r="M711" s="2"/>
      <c r="N711" s="2"/>
      <c r="O711" s="191"/>
      <c r="P711" s="2"/>
      <c r="Q711" s="16"/>
      <c r="R711" s="191"/>
      <c r="S711" s="202"/>
      <c r="T711" s="16"/>
      <c r="U711" s="191"/>
      <c r="V711" s="2"/>
    </row>
    <row r="712" spans="1:22" s="8" customFormat="1" ht="17.25" customHeight="1">
      <c r="A712" s="16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51"/>
      <c r="M712" s="2"/>
      <c r="N712" s="2"/>
      <c r="O712" s="191"/>
      <c r="P712" s="2"/>
      <c r="Q712" s="16"/>
      <c r="R712" s="191"/>
      <c r="S712" s="202"/>
      <c r="T712" s="16"/>
      <c r="U712" s="191"/>
      <c r="V712" s="2"/>
    </row>
    <row r="713" spans="1:22" s="8" customFormat="1" ht="17.25" customHeight="1">
      <c r="A713" s="16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51"/>
      <c r="M713" s="2"/>
      <c r="N713" s="2"/>
      <c r="O713" s="191"/>
      <c r="P713" s="2"/>
      <c r="Q713" s="16"/>
      <c r="R713" s="191"/>
      <c r="S713" s="202"/>
      <c r="T713" s="16"/>
      <c r="U713" s="191"/>
      <c r="V713" s="2"/>
    </row>
    <row r="714" spans="1:22" s="8" customFormat="1" ht="17.25" customHeight="1">
      <c r="A714" s="16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51"/>
      <c r="M714" s="2"/>
      <c r="N714" s="2"/>
      <c r="O714" s="191"/>
      <c r="P714" s="2"/>
      <c r="Q714" s="16"/>
      <c r="R714" s="191"/>
      <c r="S714" s="202"/>
      <c r="T714" s="16"/>
      <c r="U714" s="191"/>
      <c r="V714" s="2"/>
    </row>
    <row r="715" spans="1:22" s="8" customFormat="1" ht="17.25" customHeight="1">
      <c r="A715" s="16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51"/>
      <c r="M715" s="2"/>
      <c r="N715" s="2"/>
      <c r="O715" s="191"/>
      <c r="P715" s="2"/>
      <c r="Q715" s="16"/>
      <c r="R715" s="191"/>
      <c r="S715" s="202"/>
      <c r="T715" s="16"/>
      <c r="U715" s="191"/>
      <c r="V715" s="2"/>
    </row>
    <row r="716" spans="1:22" s="8" customFormat="1" ht="17.25" customHeight="1">
      <c r="A716" s="16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51"/>
      <c r="M716" s="2"/>
      <c r="N716" s="2"/>
      <c r="O716" s="191"/>
      <c r="P716" s="2"/>
      <c r="Q716" s="16"/>
      <c r="R716" s="191"/>
      <c r="S716" s="202"/>
      <c r="T716" s="16"/>
      <c r="U716" s="191"/>
      <c r="V716" s="2"/>
    </row>
    <row r="717" spans="1:22" s="8" customFormat="1" ht="17.25" customHeight="1">
      <c r="A717" s="16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51"/>
      <c r="M717" s="2"/>
      <c r="N717" s="2"/>
      <c r="O717" s="191"/>
      <c r="P717" s="2"/>
      <c r="Q717" s="16"/>
      <c r="R717" s="191"/>
      <c r="S717" s="202"/>
      <c r="T717" s="16"/>
      <c r="U717" s="191"/>
      <c r="V717" s="2"/>
    </row>
    <row r="718" spans="1:22" s="8" customFormat="1" ht="17.25" customHeight="1">
      <c r="A718" s="16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51"/>
      <c r="M718" s="2"/>
      <c r="N718" s="2"/>
      <c r="O718" s="191"/>
      <c r="P718" s="2"/>
      <c r="Q718" s="16"/>
      <c r="R718" s="191"/>
      <c r="S718" s="202"/>
      <c r="T718" s="16"/>
      <c r="U718" s="191"/>
      <c r="V718" s="2"/>
    </row>
    <row r="719" spans="1:22" s="8" customFormat="1" ht="17.25" customHeight="1">
      <c r="A719" s="16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51"/>
      <c r="M719" s="2"/>
      <c r="N719" s="2"/>
      <c r="O719" s="191"/>
      <c r="P719" s="2"/>
      <c r="Q719" s="16"/>
      <c r="R719" s="191"/>
      <c r="S719" s="202"/>
      <c r="T719" s="16"/>
      <c r="U719" s="191"/>
      <c r="V719" s="2"/>
    </row>
    <row r="720" spans="1:22" s="8" customFormat="1" ht="17.25" customHeight="1">
      <c r="A720" s="16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51"/>
      <c r="M720" s="2"/>
      <c r="N720" s="2"/>
      <c r="O720" s="191"/>
      <c r="P720" s="2"/>
      <c r="Q720" s="16"/>
      <c r="R720" s="191"/>
      <c r="S720" s="202"/>
      <c r="T720" s="16"/>
      <c r="U720" s="191"/>
      <c r="V720" s="2"/>
    </row>
    <row r="721" spans="1:22" s="8" customFormat="1" ht="17.25" customHeight="1">
      <c r="A721" s="16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51"/>
      <c r="M721" s="2"/>
      <c r="N721" s="2"/>
      <c r="O721" s="191"/>
      <c r="P721" s="2"/>
      <c r="Q721" s="16"/>
      <c r="R721" s="191"/>
      <c r="S721" s="202"/>
      <c r="T721" s="16"/>
      <c r="U721" s="191"/>
      <c r="V721" s="2"/>
    </row>
    <row r="722" spans="1:22" s="8" customFormat="1" ht="17.25" customHeight="1">
      <c r="A722" s="16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51"/>
      <c r="M722" s="2"/>
      <c r="N722" s="2"/>
      <c r="O722" s="191"/>
      <c r="P722" s="2"/>
      <c r="Q722" s="16"/>
      <c r="R722" s="191"/>
      <c r="S722" s="202"/>
      <c r="T722" s="16"/>
      <c r="U722" s="191"/>
      <c r="V722" s="2"/>
    </row>
    <row r="723" spans="1:22" s="8" customFormat="1" ht="17.25" customHeight="1">
      <c r="A723" s="16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51"/>
      <c r="M723" s="2"/>
      <c r="N723" s="2"/>
      <c r="O723" s="191"/>
      <c r="P723" s="2"/>
      <c r="Q723" s="16"/>
      <c r="R723" s="191"/>
      <c r="S723" s="202"/>
      <c r="T723" s="16"/>
      <c r="U723" s="191"/>
      <c r="V723" s="2"/>
    </row>
    <row r="724" spans="1:22" s="8" customFormat="1" ht="17.25" customHeight="1">
      <c r="A724" s="16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51"/>
      <c r="M724" s="2"/>
      <c r="N724" s="2"/>
      <c r="O724" s="191"/>
      <c r="P724" s="2"/>
      <c r="Q724" s="16"/>
      <c r="R724" s="191"/>
      <c r="S724" s="202"/>
      <c r="T724" s="16"/>
      <c r="U724" s="191"/>
      <c r="V724" s="2"/>
    </row>
    <row r="725" spans="1:22" s="8" customFormat="1" ht="17.25" customHeight="1">
      <c r="A725" s="16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51"/>
      <c r="M725" s="2"/>
      <c r="N725" s="2"/>
      <c r="O725" s="191"/>
      <c r="P725" s="2"/>
      <c r="Q725" s="16"/>
      <c r="R725" s="191"/>
      <c r="S725" s="202"/>
      <c r="T725" s="16"/>
      <c r="U725" s="191"/>
      <c r="V725" s="2"/>
    </row>
    <row r="726" spans="1:22" s="8" customFormat="1" ht="17.25" customHeight="1">
      <c r="A726" s="16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51"/>
      <c r="M726" s="2"/>
      <c r="N726" s="2"/>
      <c r="O726" s="191"/>
      <c r="P726" s="2"/>
      <c r="Q726" s="16"/>
      <c r="R726" s="191"/>
      <c r="S726" s="202"/>
      <c r="T726" s="16"/>
      <c r="U726" s="191"/>
      <c r="V726" s="2"/>
    </row>
    <row r="727" spans="1:22" s="8" customFormat="1" ht="17.25" customHeight="1">
      <c r="A727" s="16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51"/>
      <c r="M727" s="2"/>
      <c r="N727" s="2"/>
      <c r="O727" s="191"/>
      <c r="P727" s="2"/>
      <c r="Q727" s="16"/>
      <c r="R727" s="191"/>
      <c r="S727" s="202"/>
      <c r="T727" s="16"/>
      <c r="U727" s="191"/>
      <c r="V727" s="2"/>
    </row>
    <row r="728" spans="1:22" s="8" customFormat="1" ht="17.25" customHeight="1">
      <c r="A728" s="16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51"/>
      <c r="M728" s="2"/>
      <c r="N728" s="2"/>
      <c r="O728" s="191"/>
      <c r="P728" s="2"/>
      <c r="Q728" s="16"/>
      <c r="R728" s="191"/>
      <c r="S728" s="202"/>
      <c r="T728" s="16"/>
      <c r="U728" s="191"/>
      <c r="V728" s="2"/>
    </row>
    <row r="729" spans="1:22" s="8" customFormat="1" ht="17.25" customHeight="1">
      <c r="A729" s="16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51"/>
      <c r="M729" s="2"/>
      <c r="N729" s="2"/>
      <c r="O729" s="191"/>
      <c r="P729" s="2"/>
      <c r="Q729" s="16"/>
      <c r="R729" s="191"/>
      <c r="S729" s="202"/>
      <c r="T729" s="16"/>
      <c r="U729" s="191"/>
      <c r="V729" s="2"/>
    </row>
    <row r="730" spans="1:22" ht="17.25" customHeight="1">
      <c r="A730" s="16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51"/>
      <c r="M730" s="2"/>
      <c r="N730" s="2"/>
      <c r="O730" s="191"/>
      <c r="P730" s="2"/>
      <c r="Q730" s="16"/>
      <c r="R730" s="191"/>
      <c r="S730" s="202"/>
      <c r="T730" s="16"/>
      <c r="U730" s="191"/>
    </row>
    <row r="731" spans="1:22" ht="17.25" customHeight="1"/>
    <row r="732" spans="1:22" ht="17.25" customHeight="1"/>
    <row r="733" spans="1:22" ht="17.25" customHeight="1"/>
    <row r="734" spans="1:22" ht="17.25" customHeight="1"/>
    <row r="735" spans="1:22" ht="17.25" customHeight="1"/>
    <row r="736" spans="1:22" ht="17.25" customHeight="1"/>
    <row r="737" spans="2:23" ht="17.25" customHeight="1"/>
    <row r="738" spans="2:23" ht="17.25" customHeight="1"/>
    <row r="739" spans="2:23" s="9" customFormat="1" ht="17.25" customHeight="1"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1"/>
      <c r="M739" s="10"/>
      <c r="N739" s="10"/>
      <c r="O739" s="12"/>
      <c r="P739" s="10"/>
      <c r="R739" s="12"/>
      <c r="S739" s="13"/>
      <c r="U739" s="12"/>
      <c r="V739" s="10"/>
      <c r="W739" s="14"/>
    </row>
    <row r="740" spans="2:23" s="9" customFormat="1" ht="17.25" customHeight="1"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1"/>
      <c r="M740" s="10"/>
      <c r="N740" s="10"/>
      <c r="O740" s="12"/>
      <c r="P740" s="10"/>
      <c r="R740" s="12"/>
      <c r="S740" s="13"/>
      <c r="U740" s="12"/>
      <c r="V740" s="10"/>
      <c r="W740" s="14"/>
    </row>
    <row r="741" spans="2:23" s="9" customFormat="1" ht="17.25" customHeight="1"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1"/>
      <c r="M741" s="10"/>
      <c r="N741" s="10"/>
      <c r="O741" s="12"/>
      <c r="P741" s="10"/>
      <c r="R741" s="12"/>
      <c r="S741" s="13"/>
      <c r="U741" s="12"/>
      <c r="V741" s="10"/>
      <c r="W741" s="14"/>
    </row>
    <row r="742" spans="2:23" s="9" customFormat="1" ht="17.25" customHeight="1"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1"/>
      <c r="M742" s="10"/>
      <c r="N742" s="10"/>
      <c r="O742" s="12"/>
      <c r="P742" s="10"/>
      <c r="R742" s="12"/>
      <c r="S742" s="13"/>
      <c r="U742" s="12"/>
      <c r="V742" s="10"/>
      <c r="W742" s="14"/>
    </row>
    <row r="743" spans="2:23" s="9" customFormat="1" ht="17.25" customHeight="1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1"/>
      <c r="M743" s="10"/>
      <c r="N743" s="10"/>
      <c r="O743" s="12"/>
      <c r="P743" s="10"/>
      <c r="R743" s="12"/>
      <c r="S743" s="13"/>
      <c r="U743" s="12"/>
      <c r="V743" s="10"/>
      <c r="W743" s="14"/>
    </row>
    <row r="744" spans="2:23" s="9" customFormat="1" ht="17.25" customHeight="1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1"/>
      <c r="M744" s="10"/>
      <c r="N744" s="10"/>
      <c r="O744" s="12"/>
      <c r="P744" s="10"/>
      <c r="R744" s="12"/>
      <c r="S744" s="13"/>
      <c r="U744" s="12"/>
      <c r="V744" s="10"/>
      <c r="W744" s="14"/>
    </row>
    <row r="745" spans="2:23" s="9" customFormat="1" ht="17.25" customHeight="1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1"/>
      <c r="M745" s="10"/>
      <c r="N745" s="10"/>
      <c r="O745" s="12"/>
      <c r="P745" s="10"/>
      <c r="R745" s="12"/>
      <c r="S745" s="13"/>
      <c r="U745" s="12"/>
      <c r="V745" s="10"/>
      <c r="W745" s="14"/>
    </row>
    <row r="746" spans="2:23" s="9" customFormat="1" ht="17.25" customHeight="1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1"/>
      <c r="M746" s="10"/>
      <c r="N746" s="10"/>
      <c r="O746" s="12"/>
      <c r="P746" s="10"/>
      <c r="R746" s="12"/>
      <c r="S746" s="13"/>
      <c r="U746" s="12"/>
      <c r="V746" s="10"/>
      <c r="W746" s="14"/>
    </row>
    <row r="747" spans="2:23" s="9" customFormat="1" ht="17.25" customHeight="1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1"/>
      <c r="M747" s="10"/>
      <c r="N747" s="10"/>
      <c r="O747" s="12"/>
      <c r="P747" s="10"/>
      <c r="R747" s="12"/>
      <c r="S747" s="13"/>
      <c r="U747" s="12"/>
      <c r="V747" s="10"/>
      <c r="W747" s="14"/>
    </row>
    <row r="748" spans="2:23" s="9" customFormat="1" ht="17.25" customHeight="1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1"/>
      <c r="M748" s="10"/>
      <c r="N748" s="10"/>
      <c r="O748" s="12"/>
      <c r="P748" s="10"/>
      <c r="R748" s="12"/>
      <c r="S748" s="13"/>
      <c r="U748" s="12"/>
      <c r="V748" s="10"/>
      <c r="W748" s="14"/>
    </row>
    <row r="749" spans="2:23" s="9" customFormat="1" ht="17.25" customHeight="1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1"/>
      <c r="M749" s="10"/>
      <c r="N749" s="10"/>
      <c r="O749" s="12"/>
      <c r="P749" s="10"/>
      <c r="R749" s="12"/>
      <c r="S749" s="13"/>
      <c r="U749" s="12"/>
      <c r="V749" s="10"/>
      <c r="W749" s="14"/>
    </row>
    <row r="750" spans="2:23" s="9" customFormat="1" ht="17.25" customHeight="1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1"/>
      <c r="M750" s="10"/>
      <c r="N750" s="10"/>
      <c r="O750" s="12"/>
      <c r="P750" s="10"/>
      <c r="R750" s="12"/>
      <c r="S750" s="13"/>
      <c r="U750" s="12"/>
      <c r="V750" s="10"/>
      <c r="W750" s="14"/>
    </row>
    <row r="751" spans="2:23" s="9" customFormat="1" ht="17.25" customHeight="1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1"/>
      <c r="M751" s="10"/>
      <c r="N751" s="10"/>
      <c r="O751" s="12"/>
      <c r="P751" s="10"/>
      <c r="R751" s="12"/>
      <c r="S751" s="13"/>
      <c r="U751" s="12"/>
      <c r="V751" s="10"/>
      <c r="W751" s="14"/>
    </row>
    <row r="752" spans="2:23" s="9" customFormat="1" ht="17.25" customHeight="1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1"/>
      <c r="M752" s="10"/>
      <c r="N752" s="10"/>
      <c r="O752" s="12"/>
      <c r="P752" s="10"/>
      <c r="R752" s="12"/>
      <c r="S752" s="13"/>
      <c r="U752" s="12"/>
      <c r="V752" s="10"/>
      <c r="W752" s="14"/>
    </row>
    <row r="753" spans="2:23" s="9" customFormat="1" ht="17.25" customHeight="1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1"/>
      <c r="M753" s="10"/>
      <c r="N753" s="10"/>
      <c r="O753" s="12"/>
      <c r="P753" s="10"/>
      <c r="R753" s="12"/>
      <c r="S753" s="13"/>
      <c r="U753" s="12"/>
      <c r="V753" s="10"/>
      <c r="W753" s="14"/>
    </row>
    <row r="754" spans="2:23" s="9" customFormat="1" ht="17.25" customHeight="1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1"/>
      <c r="M754" s="10"/>
      <c r="N754" s="10"/>
      <c r="O754" s="12"/>
      <c r="P754" s="10"/>
      <c r="R754" s="12"/>
      <c r="S754" s="13"/>
      <c r="U754" s="12"/>
      <c r="V754" s="10"/>
      <c r="W754" s="14"/>
    </row>
    <row r="755" spans="2:23" s="9" customFormat="1" ht="17.25" customHeight="1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1"/>
      <c r="M755" s="10"/>
      <c r="N755" s="10"/>
      <c r="O755" s="12"/>
      <c r="P755" s="10"/>
      <c r="R755" s="12"/>
      <c r="S755" s="13"/>
      <c r="U755" s="12"/>
      <c r="V755" s="10"/>
      <c r="W755" s="14"/>
    </row>
    <row r="756" spans="2:23" s="9" customFormat="1" ht="17.25" customHeight="1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1"/>
      <c r="M756" s="10"/>
      <c r="N756" s="10"/>
      <c r="O756" s="12"/>
      <c r="P756" s="10"/>
      <c r="R756" s="12"/>
      <c r="S756" s="13"/>
      <c r="U756" s="12"/>
      <c r="V756" s="10"/>
      <c r="W756" s="14"/>
    </row>
    <row r="757" spans="2:23" s="9" customFormat="1" ht="17.25" customHeight="1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1"/>
      <c r="M757" s="10"/>
      <c r="N757" s="10"/>
      <c r="O757" s="12"/>
      <c r="P757" s="10"/>
      <c r="R757" s="12"/>
      <c r="S757" s="13"/>
      <c r="U757" s="12"/>
      <c r="V757" s="10"/>
      <c r="W757" s="14"/>
    </row>
    <row r="758" spans="2:23" s="9" customFormat="1" ht="17.25" customHeight="1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1"/>
      <c r="M758" s="10"/>
      <c r="N758" s="10"/>
      <c r="O758" s="12"/>
      <c r="P758" s="10"/>
      <c r="R758" s="12"/>
      <c r="S758" s="13"/>
      <c r="U758" s="12"/>
      <c r="V758" s="10"/>
      <c r="W758" s="14"/>
    </row>
    <row r="759" spans="2:23" s="9" customFormat="1" ht="17.25" customHeight="1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1"/>
      <c r="M759" s="10"/>
      <c r="N759" s="10"/>
      <c r="O759" s="12"/>
      <c r="P759" s="10"/>
      <c r="R759" s="12"/>
      <c r="S759" s="13"/>
      <c r="U759" s="12"/>
      <c r="V759" s="10"/>
      <c r="W759" s="14"/>
    </row>
    <row r="760" spans="2:23" s="9" customFormat="1" ht="17.25" customHeight="1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1"/>
      <c r="M760" s="10"/>
      <c r="N760" s="10"/>
      <c r="O760" s="12"/>
      <c r="P760" s="10"/>
      <c r="R760" s="12"/>
      <c r="S760" s="13"/>
      <c r="U760" s="12"/>
      <c r="V760" s="10"/>
      <c r="W760" s="14"/>
    </row>
    <row r="761" spans="2:23" s="9" customFormat="1" ht="17.25" customHeight="1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1"/>
      <c r="M761" s="10"/>
      <c r="N761" s="10"/>
      <c r="O761" s="12"/>
      <c r="P761" s="10"/>
      <c r="R761" s="12"/>
      <c r="S761" s="13"/>
      <c r="U761" s="12"/>
      <c r="V761" s="10"/>
      <c r="W761" s="14"/>
    </row>
    <row r="762" spans="2:23" s="9" customFormat="1" ht="17.25" customHeight="1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1"/>
      <c r="M762" s="10"/>
      <c r="N762" s="10"/>
      <c r="O762" s="12"/>
      <c r="P762" s="10"/>
      <c r="R762" s="12"/>
      <c r="S762" s="13"/>
      <c r="U762" s="12"/>
      <c r="V762" s="10"/>
      <c r="W762" s="14"/>
    </row>
    <row r="763" spans="2:23" s="9" customFormat="1" ht="17.25" customHeight="1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1"/>
      <c r="M763" s="10"/>
      <c r="N763" s="10"/>
      <c r="O763" s="12"/>
      <c r="P763" s="10"/>
      <c r="R763" s="12"/>
      <c r="S763" s="13"/>
      <c r="U763" s="12"/>
      <c r="V763" s="10"/>
      <c r="W763" s="14"/>
    </row>
    <row r="764" spans="2:23" s="9" customFormat="1" ht="17.25" customHeight="1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1"/>
      <c r="M764" s="10"/>
      <c r="N764" s="10"/>
      <c r="O764" s="12"/>
      <c r="P764" s="10"/>
      <c r="R764" s="12"/>
      <c r="S764" s="13"/>
      <c r="U764" s="12"/>
      <c r="V764" s="10"/>
      <c r="W764" s="14"/>
    </row>
    <row r="765" spans="2:23" s="9" customFormat="1" ht="17.25" customHeight="1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1"/>
      <c r="M765" s="10"/>
      <c r="N765" s="10"/>
      <c r="O765" s="12"/>
      <c r="P765" s="10"/>
      <c r="R765" s="12"/>
      <c r="S765" s="13"/>
      <c r="U765" s="12"/>
      <c r="V765" s="10"/>
      <c r="W765" s="14"/>
    </row>
    <row r="766" spans="2:23" s="9" customFormat="1" ht="17.25" customHeight="1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1"/>
      <c r="M766" s="10"/>
      <c r="N766" s="10"/>
      <c r="O766" s="12"/>
      <c r="P766" s="10"/>
      <c r="R766" s="12"/>
      <c r="S766" s="13"/>
      <c r="U766" s="12"/>
      <c r="V766" s="10"/>
      <c r="W766" s="14"/>
    </row>
    <row r="767" spans="2:23" s="9" customFormat="1" ht="17.25" customHeight="1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1"/>
      <c r="M767" s="10"/>
      <c r="N767" s="10"/>
      <c r="O767" s="12"/>
      <c r="P767" s="10"/>
      <c r="R767" s="12"/>
      <c r="S767" s="13"/>
      <c r="U767" s="12"/>
      <c r="V767" s="10"/>
      <c r="W767" s="14"/>
    </row>
    <row r="768" spans="2:23" s="9" customFormat="1" ht="17.25" customHeight="1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1"/>
      <c r="M768" s="10"/>
      <c r="N768" s="10"/>
      <c r="O768" s="12"/>
      <c r="P768" s="10"/>
      <c r="R768" s="12"/>
      <c r="S768" s="13"/>
      <c r="U768" s="12"/>
      <c r="V768" s="10"/>
      <c r="W768" s="14"/>
    </row>
    <row r="769" spans="2:23" s="9" customFormat="1" ht="17.25" customHeight="1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1"/>
      <c r="M769" s="10"/>
      <c r="N769" s="10"/>
      <c r="O769" s="12"/>
      <c r="P769" s="10"/>
      <c r="R769" s="12"/>
      <c r="S769" s="13"/>
      <c r="U769" s="12"/>
      <c r="V769" s="10"/>
      <c r="W769" s="14"/>
    </row>
    <row r="770" spans="2:23" s="9" customFormat="1" ht="17.25" customHeight="1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1"/>
      <c r="M770" s="10"/>
      <c r="N770" s="10"/>
      <c r="O770" s="12"/>
      <c r="P770" s="10"/>
      <c r="R770" s="12"/>
      <c r="S770" s="13"/>
      <c r="U770" s="12"/>
      <c r="V770" s="10"/>
      <c r="W770" s="14"/>
    </row>
    <row r="771" spans="2:23" s="9" customFormat="1" ht="17.25" customHeight="1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1"/>
      <c r="M771" s="10"/>
      <c r="N771" s="10"/>
      <c r="O771" s="12"/>
      <c r="P771" s="10"/>
      <c r="R771" s="12"/>
      <c r="S771" s="13"/>
      <c r="U771" s="12"/>
      <c r="V771" s="10"/>
      <c r="W771" s="14"/>
    </row>
    <row r="772" spans="2:23" s="9" customFormat="1" ht="17.25" customHeight="1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1"/>
      <c r="M772" s="10"/>
      <c r="N772" s="10"/>
      <c r="O772" s="12"/>
      <c r="P772" s="10"/>
      <c r="R772" s="12"/>
      <c r="S772" s="13"/>
      <c r="U772" s="12"/>
      <c r="V772" s="10"/>
      <c r="W772" s="14"/>
    </row>
    <row r="773" spans="2:23" s="9" customFormat="1" ht="17.25" customHeight="1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1"/>
      <c r="M773" s="10"/>
      <c r="N773" s="10"/>
      <c r="O773" s="12"/>
      <c r="P773" s="10"/>
      <c r="R773" s="12"/>
      <c r="S773" s="13"/>
      <c r="U773" s="12"/>
      <c r="V773" s="10"/>
      <c r="W773" s="14"/>
    </row>
    <row r="774" spans="2:23" s="9" customFormat="1" ht="17.25" customHeight="1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1"/>
      <c r="M774" s="10"/>
      <c r="N774" s="10"/>
      <c r="O774" s="12"/>
      <c r="P774" s="10"/>
      <c r="R774" s="12"/>
      <c r="S774" s="13"/>
      <c r="U774" s="12"/>
      <c r="V774" s="10"/>
      <c r="W774" s="14"/>
    </row>
    <row r="775" spans="2:23" s="9" customFormat="1" ht="17.25" customHeight="1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1"/>
      <c r="M775" s="10"/>
      <c r="N775" s="10"/>
      <c r="O775" s="12"/>
      <c r="P775" s="10"/>
      <c r="R775" s="12"/>
      <c r="S775" s="13"/>
      <c r="U775" s="12"/>
      <c r="V775" s="10"/>
      <c r="W775" s="14"/>
    </row>
    <row r="776" spans="2:23" s="9" customFormat="1" ht="17.25" customHeight="1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1"/>
      <c r="M776" s="10"/>
      <c r="N776" s="10"/>
      <c r="O776" s="12"/>
      <c r="P776" s="10"/>
      <c r="R776" s="12"/>
      <c r="S776" s="13"/>
      <c r="U776" s="12"/>
      <c r="V776" s="10"/>
      <c r="W776" s="14"/>
    </row>
    <row r="777" spans="2:23" s="9" customFormat="1" ht="17.25" customHeight="1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1"/>
      <c r="M777" s="10"/>
      <c r="N777" s="10"/>
      <c r="O777" s="12"/>
      <c r="P777" s="10"/>
      <c r="R777" s="12"/>
      <c r="S777" s="13"/>
      <c r="U777" s="12"/>
      <c r="V777" s="10"/>
      <c r="W777" s="14"/>
    </row>
    <row r="778" spans="2:23" s="9" customFormat="1" ht="17.25" customHeight="1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1"/>
      <c r="M778" s="10"/>
      <c r="N778" s="10"/>
      <c r="O778" s="12"/>
      <c r="P778" s="10"/>
      <c r="R778" s="12"/>
      <c r="S778" s="13"/>
      <c r="U778" s="12"/>
      <c r="V778" s="10"/>
      <c r="W778" s="14"/>
    </row>
    <row r="779" spans="2:23" s="9" customFormat="1" ht="17.25" customHeight="1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1"/>
      <c r="M779" s="10"/>
      <c r="N779" s="10"/>
      <c r="O779" s="12"/>
      <c r="P779" s="10"/>
      <c r="R779" s="12"/>
      <c r="S779" s="13"/>
      <c r="U779" s="12"/>
      <c r="V779" s="10"/>
      <c r="W779" s="14"/>
    </row>
    <row r="780" spans="2:23" s="9" customFormat="1" ht="17.25" customHeight="1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1"/>
      <c r="M780" s="10"/>
      <c r="N780" s="10"/>
      <c r="O780" s="12"/>
      <c r="P780" s="10"/>
      <c r="R780" s="12"/>
      <c r="S780" s="13"/>
      <c r="U780" s="12"/>
      <c r="V780" s="10"/>
      <c r="W780" s="14"/>
    </row>
    <row r="781" spans="2:23" s="9" customFormat="1" ht="17.25" customHeight="1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1"/>
      <c r="M781" s="10"/>
      <c r="N781" s="10"/>
      <c r="O781" s="12"/>
      <c r="P781" s="10"/>
      <c r="R781" s="12"/>
      <c r="S781" s="13"/>
      <c r="U781" s="12"/>
      <c r="V781" s="10"/>
      <c r="W781" s="14"/>
    </row>
    <row r="782" spans="2:23" s="9" customFormat="1" ht="17.25" customHeight="1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1"/>
      <c r="M782" s="10"/>
      <c r="N782" s="10"/>
      <c r="O782" s="12"/>
      <c r="P782" s="10"/>
      <c r="R782" s="12"/>
      <c r="S782" s="13"/>
      <c r="U782" s="12"/>
      <c r="V782" s="10"/>
      <c r="W782" s="14"/>
    </row>
    <row r="783" spans="2:23" s="9" customFormat="1" ht="17.25" customHeight="1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1"/>
      <c r="M783" s="10"/>
      <c r="N783" s="10"/>
      <c r="O783" s="12"/>
      <c r="P783" s="10"/>
      <c r="R783" s="12"/>
      <c r="S783" s="13"/>
      <c r="U783" s="12"/>
      <c r="V783" s="10"/>
      <c r="W783" s="14"/>
    </row>
    <row r="784" spans="2:23" s="9" customFormat="1" ht="17.25" customHeight="1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1"/>
      <c r="M784" s="10"/>
      <c r="N784" s="10"/>
      <c r="O784" s="12"/>
      <c r="P784" s="10"/>
      <c r="R784" s="12"/>
      <c r="S784" s="13"/>
      <c r="U784" s="12"/>
      <c r="V784" s="10"/>
      <c r="W784" s="14"/>
    </row>
    <row r="785" spans="2:23" s="9" customFormat="1" ht="17.25" customHeight="1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1"/>
      <c r="M785" s="10"/>
      <c r="N785" s="10"/>
      <c r="O785" s="12"/>
      <c r="P785" s="10"/>
      <c r="R785" s="12"/>
      <c r="S785" s="13"/>
      <c r="U785" s="12"/>
      <c r="V785" s="10"/>
      <c r="W785" s="14"/>
    </row>
    <row r="786" spans="2:23" s="9" customFormat="1" ht="17.25" customHeight="1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1"/>
      <c r="M786" s="10"/>
      <c r="N786" s="10"/>
      <c r="O786" s="12"/>
      <c r="P786" s="10"/>
      <c r="R786" s="12"/>
      <c r="S786" s="13"/>
      <c r="U786" s="12"/>
      <c r="V786" s="10"/>
      <c r="W786" s="14"/>
    </row>
    <row r="787" spans="2:23" s="9" customFormat="1" ht="17.25" customHeight="1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1"/>
      <c r="M787" s="10"/>
      <c r="N787" s="10"/>
      <c r="O787" s="12"/>
      <c r="P787" s="10"/>
      <c r="R787" s="12"/>
      <c r="S787" s="13"/>
      <c r="U787" s="12"/>
      <c r="V787" s="10"/>
      <c r="W787" s="14"/>
    </row>
    <row r="788" spans="2:23" s="9" customFormat="1" ht="17.25" customHeight="1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1"/>
      <c r="M788" s="10"/>
      <c r="N788" s="10"/>
      <c r="O788" s="12"/>
      <c r="P788" s="10"/>
      <c r="R788" s="12"/>
      <c r="S788" s="13"/>
      <c r="U788" s="12"/>
      <c r="V788" s="10"/>
      <c r="W788" s="14"/>
    </row>
    <row r="789" spans="2:23" s="9" customFormat="1" ht="17.25" customHeight="1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1"/>
      <c r="M789" s="10"/>
      <c r="N789" s="10"/>
      <c r="O789" s="12"/>
      <c r="P789" s="10"/>
      <c r="R789" s="12"/>
      <c r="S789" s="13"/>
      <c r="U789" s="12"/>
      <c r="V789" s="10"/>
      <c r="W789" s="14"/>
    </row>
    <row r="790" spans="2:23" s="9" customFormat="1" ht="17.25" customHeight="1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1"/>
      <c r="M790" s="10"/>
      <c r="N790" s="10"/>
      <c r="O790" s="12"/>
      <c r="P790" s="10"/>
      <c r="R790" s="12"/>
      <c r="S790" s="13"/>
      <c r="U790" s="12"/>
      <c r="V790" s="10"/>
      <c r="W790" s="14"/>
    </row>
    <row r="791" spans="2:23" s="9" customFormat="1" ht="17.25" customHeight="1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1"/>
      <c r="M791" s="10"/>
      <c r="N791" s="10"/>
      <c r="O791" s="12"/>
      <c r="P791" s="10"/>
      <c r="R791" s="12"/>
      <c r="S791" s="13"/>
      <c r="U791" s="12"/>
      <c r="V791" s="10"/>
      <c r="W791" s="14"/>
    </row>
    <row r="792" spans="2:23" s="9" customFormat="1" ht="17.25" customHeight="1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1"/>
      <c r="M792" s="10"/>
      <c r="N792" s="10"/>
      <c r="O792" s="12"/>
      <c r="P792" s="10"/>
      <c r="R792" s="12"/>
      <c r="S792" s="13"/>
      <c r="U792" s="12"/>
      <c r="V792" s="10"/>
      <c r="W792" s="14"/>
    </row>
    <row r="793" spans="2:23" s="9" customFormat="1" ht="17.25" customHeight="1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1"/>
      <c r="M793" s="10"/>
      <c r="N793" s="10"/>
      <c r="O793" s="12"/>
      <c r="P793" s="10"/>
      <c r="R793" s="12"/>
      <c r="S793" s="13"/>
      <c r="U793" s="12"/>
      <c r="V793" s="10"/>
      <c r="W793" s="14"/>
    </row>
    <row r="794" spans="2:23" s="9" customFormat="1" ht="17.25" customHeight="1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1"/>
      <c r="M794" s="10"/>
      <c r="N794" s="10"/>
      <c r="O794" s="12"/>
      <c r="P794" s="10"/>
      <c r="R794" s="12"/>
      <c r="S794" s="13"/>
      <c r="U794" s="12"/>
      <c r="V794" s="10"/>
      <c r="W794" s="14"/>
    </row>
    <row r="795" spans="2:23" s="9" customFormat="1" ht="17.25" customHeight="1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1"/>
      <c r="M795" s="10"/>
      <c r="N795" s="10"/>
      <c r="O795" s="12"/>
      <c r="P795" s="10"/>
      <c r="R795" s="12"/>
      <c r="S795" s="13"/>
      <c r="U795" s="12"/>
      <c r="V795" s="10"/>
      <c r="W795" s="14"/>
    </row>
    <row r="796" spans="2:23" s="9" customFormat="1" ht="17.25" customHeight="1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1"/>
      <c r="M796" s="10"/>
      <c r="N796" s="10"/>
      <c r="O796" s="12"/>
      <c r="P796" s="10"/>
      <c r="R796" s="12"/>
      <c r="S796" s="13"/>
      <c r="U796" s="12"/>
      <c r="V796" s="10"/>
      <c r="W796" s="14"/>
    </row>
    <row r="797" spans="2:23" s="9" customFormat="1" ht="17.25" customHeight="1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1"/>
      <c r="M797" s="10"/>
      <c r="N797" s="10"/>
      <c r="O797" s="12"/>
      <c r="P797" s="10"/>
      <c r="R797" s="12"/>
      <c r="S797" s="13"/>
      <c r="U797" s="12"/>
      <c r="V797" s="10"/>
      <c r="W797" s="14"/>
    </row>
    <row r="798" spans="2:23" s="9" customFormat="1" ht="17.25" customHeight="1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1"/>
      <c r="M798" s="10"/>
      <c r="N798" s="10"/>
      <c r="O798" s="12"/>
      <c r="P798" s="10"/>
      <c r="R798" s="12"/>
      <c r="S798" s="13"/>
      <c r="U798" s="12"/>
      <c r="V798" s="10"/>
      <c r="W798" s="14"/>
    </row>
    <row r="799" spans="2:23" s="9" customFormat="1" ht="17.25" customHeight="1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1"/>
      <c r="M799" s="10"/>
      <c r="N799" s="10"/>
      <c r="O799" s="12"/>
      <c r="P799" s="10"/>
      <c r="R799" s="12"/>
      <c r="S799" s="13"/>
      <c r="U799" s="12"/>
      <c r="V799" s="10"/>
      <c r="W799" s="14"/>
    </row>
    <row r="800" spans="2:23" s="9" customFormat="1" ht="17.25" customHeight="1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1"/>
      <c r="M800" s="10"/>
      <c r="N800" s="10"/>
      <c r="O800" s="12"/>
      <c r="P800" s="10"/>
      <c r="R800" s="12"/>
      <c r="S800" s="13"/>
      <c r="U800" s="12"/>
      <c r="V800" s="10"/>
      <c r="W800" s="14"/>
    </row>
    <row r="801" spans="2:23" s="9" customFormat="1" ht="17.25" customHeight="1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1"/>
      <c r="M801" s="10"/>
      <c r="N801" s="10"/>
      <c r="O801" s="12"/>
      <c r="P801" s="10"/>
      <c r="R801" s="12"/>
      <c r="S801" s="13"/>
      <c r="U801" s="12"/>
      <c r="V801" s="10"/>
      <c r="W801" s="14"/>
    </row>
    <row r="802" spans="2:23" s="9" customFormat="1" ht="17.25" customHeight="1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1"/>
      <c r="M802" s="10"/>
      <c r="N802" s="10"/>
      <c r="O802" s="12"/>
      <c r="P802" s="10"/>
      <c r="R802" s="12"/>
      <c r="S802" s="13"/>
      <c r="U802" s="12"/>
      <c r="V802" s="10"/>
      <c r="W802" s="14"/>
    </row>
    <row r="803" spans="2:23" s="9" customFormat="1" ht="17.25" customHeight="1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1"/>
      <c r="M803" s="10"/>
      <c r="N803" s="10"/>
      <c r="O803" s="12"/>
      <c r="P803" s="10"/>
      <c r="R803" s="12"/>
      <c r="S803" s="13"/>
      <c r="U803" s="12"/>
      <c r="V803" s="10"/>
      <c r="W803" s="14"/>
    </row>
    <row r="804" spans="2:23" s="9" customFormat="1" ht="17.25" customHeight="1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1"/>
      <c r="M804" s="10"/>
      <c r="N804" s="10"/>
      <c r="O804" s="12"/>
      <c r="P804" s="10"/>
      <c r="R804" s="12"/>
      <c r="S804" s="13"/>
      <c r="U804" s="12"/>
      <c r="V804" s="10"/>
      <c r="W804" s="14"/>
    </row>
    <row r="805" spans="2:23" s="9" customFormat="1" ht="17.25" customHeight="1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1"/>
      <c r="M805" s="10"/>
      <c r="N805" s="10"/>
      <c r="O805" s="12"/>
      <c r="P805" s="10"/>
      <c r="R805" s="12"/>
      <c r="S805" s="13"/>
      <c r="U805" s="12"/>
      <c r="V805" s="10"/>
      <c r="W805" s="14"/>
    </row>
    <row r="806" spans="2:23" s="9" customFormat="1" ht="17.25" customHeight="1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1"/>
      <c r="M806" s="10"/>
      <c r="N806" s="10"/>
      <c r="O806" s="12"/>
      <c r="P806" s="10"/>
      <c r="R806" s="12"/>
      <c r="S806" s="13"/>
      <c r="U806" s="12"/>
      <c r="V806" s="10"/>
      <c r="W806" s="14"/>
    </row>
    <row r="807" spans="2:23" s="9" customFormat="1" ht="17.25" customHeight="1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1"/>
      <c r="M807" s="10"/>
      <c r="N807" s="10"/>
      <c r="O807" s="12"/>
      <c r="P807" s="10"/>
      <c r="R807" s="12"/>
      <c r="S807" s="13"/>
      <c r="U807" s="12"/>
      <c r="V807" s="10"/>
      <c r="W807" s="14"/>
    </row>
    <row r="808" spans="2:23" s="9" customFormat="1" ht="17.25" customHeight="1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1"/>
      <c r="M808" s="10"/>
      <c r="N808" s="10"/>
      <c r="O808" s="12"/>
      <c r="P808" s="10"/>
      <c r="R808" s="12"/>
      <c r="S808" s="13"/>
      <c r="U808" s="12"/>
      <c r="V808" s="10"/>
      <c r="W808" s="14"/>
    </row>
    <row r="809" spans="2:23" s="9" customFormat="1" ht="17.25" customHeight="1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1"/>
      <c r="M809" s="10"/>
      <c r="N809" s="10"/>
      <c r="O809" s="12"/>
      <c r="P809" s="10"/>
      <c r="R809" s="12"/>
      <c r="S809" s="13"/>
      <c r="U809" s="12"/>
      <c r="V809" s="10"/>
      <c r="W809" s="14"/>
    </row>
    <row r="810" spans="2:23" s="9" customFormat="1" ht="17.25" customHeight="1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1"/>
      <c r="M810" s="10"/>
      <c r="N810" s="10"/>
      <c r="O810" s="12"/>
      <c r="P810" s="10"/>
      <c r="R810" s="12"/>
      <c r="S810" s="13"/>
      <c r="U810" s="12"/>
      <c r="V810" s="10"/>
      <c r="W810" s="14"/>
    </row>
    <row r="811" spans="2:23" s="9" customFormat="1" ht="17.25" customHeight="1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1"/>
      <c r="M811" s="10"/>
      <c r="N811" s="10"/>
      <c r="O811" s="12"/>
      <c r="P811" s="10"/>
      <c r="R811" s="12"/>
      <c r="S811" s="13"/>
      <c r="U811" s="12"/>
      <c r="V811" s="10"/>
      <c r="W811" s="14"/>
    </row>
    <row r="812" spans="2:23" s="9" customFormat="1" ht="17.25" customHeight="1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1"/>
      <c r="M812" s="10"/>
      <c r="N812" s="10"/>
      <c r="O812" s="12"/>
      <c r="P812" s="10"/>
      <c r="R812" s="12"/>
      <c r="S812" s="13"/>
      <c r="U812" s="12"/>
      <c r="V812" s="10"/>
      <c r="W812" s="14"/>
    </row>
    <row r="813" spans="2:23" s="9" customFormat="1" ht="17.25" customHeight="1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1"/>
      <c r="M813" s="10"/>
      <c r="N813" s="10"/>
      <c r="O813" s="12"/>
      <c r="P813" s="10"/>
      <c r="R813" s="12"/>
      <c r="S813" s="13"/>
      <c r="U813" s="12"/>
      <c r="V813" s="10"/>
      <c r="W813" s="14"/>
    </row>
    <row r="814" spans="2:23" s="9" customFormat="1" ht="17.25" customHeight="1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1"/>
      <c r="M814" s="10"/>
      <c r="N814" s="10"/>
      <c r="O814" s="12"/>
      <c r="P814" s="10"/>
      <c r="R814" s="12"/>
      <c r="S814" s="13"/>
      <c r="U814" s="12"/>
      <c r="V814" s="10"/>
      <c r="W814" s="14"/>
    </row>
    <row r="815" spans="2:23" s="9" customFormat="1" ht="17.25" customHeight="1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1"/>
      <c r="M815" s="10"/>
      <c r="N815" s="10"/>
      <c r="O815" s="12"/>
      <c r="P815" s="10"/>
      <c r="R815" s="12"/>
      <c r="S815" s="13"/>
      <c r="U815" s="12"/>
      <c r="V815" s="10"/>
      <c r="W815" s="14"/>
    </row>
    <row r="816" spans="2:23" s="9" customFormat="1" ht="17.25" customHeight="1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1"/>
      <c r="M816" s="10"/>
      <c r="N816" s="10"/>
      <c r="O816" s="12"/>
      <c r="P816" s="10"/>
      <c r="R816" s="12"/>
      <c r="S816" s="13"/>
      <c r="U816" s="12"/>
      <c r="V816" s="10"/>
      <c r="W816" s="14"/>
    </row>
    <row r="817" spans="2:23" s="9" customFormat="1" ht="17.25" customHeight="1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1"/>
      <c r="M817" s="10"/>
      <c r="N817" s="10"/>
      <c r="O817" s="12"/>
      <c r="P817" s="10"/>
      <c r="R817" s="12"/>
      <c r="S817" s="13"/>
      <c r="U817" s="12"/>
      <c r="V817" s="10"/>
      <c r="W817" s="14"/>
    </row>
    <row r="818" spans="2:23" s="9" customFormat="1" ht="17.25" customHeight="1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1"/>
      <c r="M818" s="10"/>
      <c r="N818" s="10"/>
      <c r="O818" s="12"/>
      <c r="P818" s="10"/>
      <c r="R818" s="12"/>
      <c r="S818" s="13"/>
      <c r="U818" s="12"/>
      <c r="V818" s="10"/>
      <c r="W818" s="14"/>
    </row>
    <row r="819" spans="2:23" s="9" customFormat="1" ht="17.25" customHeight="1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1"/>
      <c r="M819" s="10"/>
      <c r="N819" s="10"/>
      <c r="O819" s="12"/>
      <c r="P819" s="10"/>
      <c r="R819" s="12"/>
      <c r="S819" s="13"/>
      <c r="U819" s="12"/>
      <c r="V819" s="10"/>
      <c r="W819" s="14"/>
    </row>
    <row r="820" spans="2:23" s="9" customFormat="1" ht="17.25" customHeight="1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1"/>
      <c r="M820" s="10"/>
      <c r="N820" s="10"/>
      <c r="O820" s="12"/>
      <c r="P820" s="10"/>
      <c r="R820" s="12"/>
      <c r="S820" s="13"/>
      <c r="U820" s="12"/>
      <c r="V820" s="10"/>
      <c r="W820" s="14"/>
    </row>
    <row r="821" spans="2:23" s="9" customFormat="1" ht="17.25" customHeight="1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1"/>
      <c r="M821" s="10"/>
      <c r="N821" s="10"/>
      <c r="O821" s="12"/>
      <c r="P821" s="10"/>
      <c r="R821" s="12"/>
      <c r="S821" s="13"/>
      <c r="U821" s="12"/>
      <c r="V821" s="10"/>
      <c r="W821" s="14"/>
    </row>
    <row r="822" spans="2:23" s="9" customFormat="1" ht="17.25" customHeight="1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1"/>
      <c r="M822" s="10"/>
      <c r="N822" s="10"/>
      <c r="O822" s="12"/>
      <c r="P822" s="10"/>
      <c r="R822" s="12"/>
      <c r="S822" s="13"/>
      <c r="U822" s="12"/>
      <c r="V822" s="10"/>
      <c r="W822" s="14"/>
    </row>
    <row r="823" spans="2:23" s="9" customFormat="1" ht="17.25" customHeight="1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1"/>
      <c r="M823" s="10"/>
      <c r="N823" s="10"/>
      <c r="O823" s="12"/>
      <c r="P823" s="10"/>
      <c r="R823" s="12"/>
      <c r="S823" s="13"/>
      <c r="U823" s="12"/>
      <c r="V823" s="10"/>
      <c r="W823" s="14"/>
    </row>
    <row r="824" spans="2:23" s="9" customFormat="1" ht="17.25" customHeight="1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1"/>
      <c r="M824" s="10"/>
      <c r="N824" s="10"/>
      <c r="O824" s="12"/>
      <c r="P824" s="10"/>
      <c r="R824" s="12"/>
      <c r="S824" s="13"/>
      <c r="U824" s="12"/>
      <c r="V824" s="10"/>
      <c r="W824" s="14"/>
    </row>
    <row r="825" spans="2:23" s="9" customFormat="1" ht="17.25" customHeight="1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1"/>
      <c r="M825" s="10"/>
      <c r="N825" s="10"/>
      <c r="O825" s="12"/>
      <c r="P825" s="10"/>
      <c r="R825" s="12"/>
      <c r="S825" s="13"/>
      <c r="U825" s="12"/>
      <c r="V825" s="10"/>
      <c r="W825" s="14"/>
    </row>
    <row r="826" spans="2:23" s="9" customFormat="1" ht="17.25" customHeight="1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1"/>
      <c r="M826" s="10"/>
      <c r="N826" s="10"/>
      <c r="O826" s="12"/>
      <c r="P826" s="10"/>
      <c r="R826" s="12"/>
      <c r="S826" s="13"/>
      <c r="U826" s="12"/>
      <c r="V826" s="10"/>
      <c r="W826" s="14"/>
    </row>
    <row r="827" spans="2:23" s="9" customFormat="1" ht="17.25" customHeight="1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1"/>
      <c r="M827" s="10"/>
      <c r="N827" s="10"/>
      <c r="O827" s="12"/>
      <c r="P827" s="10"/>
      <c r="R827" s="12"/>
      <c r="S827" s="13"/>
      <c r="U827" s="12"/>
      <c r="V827" s="10"/>
      <c r="W827" s="14"/>
    </row>
    <row r="828" spans="2:23" s="9" customFormat="1" ht="17.25" customHeight="1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1"/>
      <c r="M828" s="10"/>
      <c r="N828" s="10"/>
      <c r="O828" s="12"/>
      <c r="P828" s="10"/>
      <c r="R828" s="12"/>
      <c r="S828" s="13"/>
      <c r="U828" s="12"/>
      <c r="V828" s="10"/>
      <c r="W828" s="14"/>
    </row>
    <row r="829" spans="2:23" s="9" customFormat="1" ht="17.25" customHeight="1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1"/>
      <c r="M829" s="10"/>
      <c r="N829" s="10"/>
      <c r="O829" s="12"/>
      <c r="P829" s="10"/>
      <c r="R829" s="12"/>
      <c r="S829" s="13"/>
      <c r="U829" s="12"/>
      <c r="V829" s="10"/>
      <c r="W829" s="14"/>
    </row>
    <row r="830" spans="2:23" s="9" customFormat="1" ht="17.25" customHeight="1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1"/>
      <c r="M830" s="10"/>
      <c r="N830" s="10"/>
      <c r="O830" s="12"/>
      <c r="P830" s="10"/>
      <c r="R830" s="12"/>
      <c r="S830" s="13"/>
      <c r="U830" s="12"/>
      <c r="V830" s="10"/>
      <c r="W830" s="14"/>
    </row>
    <row r="831" spans="2:23" s="9" customFormat="1" ht="17.25" customHeight="1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1"/>
      <c r="M831" s="10"/>
      <c r="N831" s="10"/>
      <c r="O831" s="12"/>
      <c r="P831" s="10"/>
      <c r="R831" s="12"/>
      <c r="S831" s="13"/>
      <c r="U831" s="12"/>
      <c r="V831" s="10"/>
      <c r="W831" s="14"/>
    </row>
    <row r="832" spans="2:23" s="9" customFormat="1" ht="17.25" customHeight="1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1"/>
      <c r="M832" s="10"/>
      <c r="N832" s="10"/>
      <c r="O832" s="12"/>
      <c r="P832" s="10"/>
      <c r="R832" s="12"/>
      <c r="S832" s="13"/>
      <c r="U832" s="12"/>
      <c r="V832" s="10"/>
      <c r="W832" s="14"/>
    </row>
    <row r="833" spans="2:23" s="9" customFormat="1" ht="17.25" customHeight="1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1"/>
      <c r="M833" s="10"/>
      <c r="N833" s="10"/>
      <c r="O833" s="12"/>
      <c r="P833" s="10"/>
      <c r="R833" s="12"/>
      <c r="S833" s="13"/>
      <c r="U833" s="12"/>
      <c r="V833" s="10"/>
      <c r="W833" s="14"/>
    </row>
    <row r="834" spans="2:23" s="9" customFormat="1" ht="17.25" customHeight="1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1"/>
      <c r="M834" s="10"/>
      <c r="N834" s="10"/>
      <c r="O834" s="12"/>
      <c r="P834" s="10"/>
      <c r="R834" s="12"/>
      <c r="S834" s="13"/>
      <c r="U834" s="12"/>
      <c r="V834" s="10"/>
      <c r="W834" s="14"/>
    </row>
    <row r="835" spans="2:23" s="9" customFormat="1" ht="17.25" customHeight="1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1"/>
      <c r="M835" s="10"/>
      <c r="N835" s="10"/>
      <c r="O835" s="12"/>
      <c r="P835" s="10"/>
      <c r="R835" s="12"/>
      <c r="S835" s="13"/>
      <c r="U835" s="12"/>
      <c r="V835" s="10"/>
      <c r="W835" s="14"/>
    </row>
    <row r="836" spans="2:23" s="9" customFormat="1" ht="17.25" customHeight="1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1"/>
      <c r="M836" s="10"/>
      <c r="N836" s="10"/>
      <c r="O836" s="12"/>
      <c r="P836" s="10"/>
      <c r="R836" s="12"/>
      <c r="S836" s="13"/>
      <c r="U836" s="12"/>
      <c r="V836" s="10"/>
      <c r="W836" s="14"/>
    </row>
    <row r="837" spans="2:23" s="9" customFormat="1" ht="17.25" customHeight="1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1"/>
      <c r="M837" s="10"/>
      <c r="N837" s="10"/>
      <c r="O837" s="12"/>
      <c r="P837" s="10"/>
      <c r="R837" s="12"/>
      <c r="S837" s="13"/>
      <c r="U837" s="12"/>
      <c r="V837" s="10"/>
      <c r="W837" s="14"/>
    </row>
    <row r="838" spans="2:23" s="9" customFormat="1" ht="17.25" customHeight="1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1"/>
      <c r="M838" s="10"/>
      <c r="N838" s="10"/>
      <c r="O838" s="12"/>
      <c r="P838" s="10"/>
      <c r="R838" s="12"/>
      <c r="S838" s="13"/>
      <c r="U838" s="12"/>
      <c r="V838" s="10"/>
      <c r="W838" s="14"/>
    </row>
    <row r="839" spans="2:23" s="9" customFormat="1" ht="17.25" customHeight="1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1"/>
      <c r="M839" s="10"/>
      <c r="N839" s="10"/>
      <c r="O839" s="12"/>
      <c r="P839" s="10"/>
      <c r="R839" s="12"/>
      <c r="S839" s="13"/>
      <c r="U839" s="12"/>
      <c r="V839" s="10"/>
      <c r="W839" s="14"/>
    </row>
    <row r="840" spans="2:23" s="9" customFormat="1" ht="17.25" customHeight="1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1"/>
      <c r="M840" s="10"/>
      <c r="N840" s="10"/>
      <c r="O840" s="12"/>
      <c r="P840" s="10"/>
      <c r="R840" s="12"/>
      <c r="S840" s="13"/>
      <c r="U840" s="12"/>
      <c r="V840" s="10"/>
      <c r="W840" s="14"/>
    </row>
    <row r="841" spans="2:23" s="9" customFormat="1" ht="17.25" customHeight="1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1"/>
      <c r="M841" s="10"/>
      <c r="N841" s="10"/>
      <c r="O841" s="12"/>
      <c r="P841" s="10"/>
      <c r="R841" s="12"/>
      <c r="S841" s="13"/>
      <c r="U841" s="12"/>
      <c r="V841" s="10"/>
      <c r="W841" s="14"/>
    </row>
    <row r="842" spans="2:23" s="9" customFormat="1" ht="17.25" customHeight="1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1"/>
      <c r="M842" s="10"/>
      <c r="N842" s="10"/>
      <c r="O842" s="12"/>
      <c r="P842" s="10"/>
      <c r="R842" s="12"/>
      <c r="S842" s="13"/>
      <c r="U842" s="12"/>
      <c r="V842" s="10"/>
      <c r="W842" s="14"/>
    </row>
    <row r="843" spans="2:23" s="9" customFormat="1" ht="17.25" customHeight="1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1"/>
      <c r="M843" s="10"/>
      <c r="N843" s="10"/>
      <c r="O843" s="12"/>
      <c r="P843" s="10"/>
      <c r="R843" s="12"/>
      <c r="S843" s="13"/>
      <c r="U843" s="12"/>
      <c r="V843" s="10"/>
      <c r="W843" s="14"/>
    </row>
    <row r="844" spans="2:23" s="9" customFormat="1" ht="17.25" customHeight="1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1"/>
      <c r="M844" s="10"/>
      <c r="N844" s="10"/>
      <c r="O844" s="12"/>
      <c r="P844" s="10"/>
      <c r="R844" s="12"/>
      <c r="S844" s="13"/>
      <c r="U844" s="12"/>
      <c r="V844" s="10"/>
      <c r="W844" s="14"/>
    </row>
    <row r="845" spans="2:23" s="9" customFormat="1" ht="17.25" customHeight="1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1"/>
      <c r="M845" s="10"/>
      <c r="N845" s="10"/>
      <c r="O845" s="12"/>
      <c r="P845" s="10"/>
      <c r="R845" s="12"/>
      <c r="S845" s="13"/>
      <c r="U845" s="12"/>
      <c r="V845" s="10"/>
      <c r="W845" s="14"/>
    </row>
    <row r="846" spans="2:23" s="9" customFormat="1" ht="17.25" customHeight="1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1"/>
      <c r="M846" s="10"/>
      <c r="N846" s="10"/>
      <c r="O846" s="12"/>
      <c r="P846" s="10"/>
      <c r="R846" s="12"/>
      <c r="S846" s="13"/>
      <c r="U846" s="12"/>
      <c r="V846" s="10"/>
      <c r="W846" s="14"/>
    </row>
    <row r="847" spans="2:23" s="9" customFormat="1" ht="17.25" customHeight="1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1"/>
      <c r="M847" s="10"/>
      <c r="N847" s="10"/>
      <c r="O847" s="12"/>
      <c r="P847" s="10"/>
      <c r="R847" s="12"/>
      <c r="S847" s="13"/>
      <c r="U847" s="12"/>
      <c r="V847" s="10"/>
      <c r="W847" s="14"/>
    </row>
    <row r="848" spans="2:23" s="9" customFormat="1" ht="17.25" customHeight="1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1"/>
      <c r="M848" s="10"/>
      <c r="N848" s="10"/>
      <c r="O848" s="12"/>
      <c r="P848" s="10"/>
      <c r="R848" s="12"/>
      <c r="S848" s="13"/>
      <c r="U848" s="12"/>
      <c r="V848" s="10"/>
      <c r="W848" s="14"/>
    </row>
    <row r="849" spans="2:23" s="9" customFormat="1" ht="17.25" customHeight="1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1"/>
      <c r="M849" s="10"/>
      <c r="N849" s="10"/>
      <c r="O849" s="12"/>
      <c r="P849" s="10"/>
      <c r="R849" s="12"/>
      <c r="S849" s="13"/>
      <c r="U849" s="12"/>
      <c r="V849" s="10"/>
      <c r="W849" s="14"/>
    </row>
    <row r="850" spans="2:23" s="9" customFormat="1" ht="17.25" customHeight="1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1"/>
      <c r="M850" s="10"/>
      <c r="N850" s="10"/>
      <c r="O850" s="12"/>
      <c r="P850" s="10"/>
      <c r="R850" s="12"/>
      <c r="S850" s="13"/>
      <c r="U850" s="12"/>
      <c r="V850" s="10"/>
      <c r="W850" s="14"/>
    </row>
    <row r="851" spans="2:23" s="9" customFormat="1" ht="17.25" customHeight="1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1"/>
      <c r="M851" s="10"/>
      <c r="N851" s="10"/>
      <c r="O851" s="12"/>
      <c r="P851" s="10"/>
      <c r="R851" s="12"/>
      <c r="S851" s="13"/>
      <c r="U851" s="12"/>
      <c r="V851" s="10"/>
      <c r="W851" s="14"/>
    </row>
    <row r="852" spans="2:23" s="9" customFormat="1" ht="17.25" customHeight="1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1"/>
      <c r="M852" s="10"/>
      <c r="N852" s="10"/>
      <c r="O852" s="12"/>
      <c r="P852" s="10"/>
      <c r="R852" s="12"/>
      <c r="S852" s="13"/>
      <c r="U852" s="12"/>
      <c r="V852" s="10"/>
      <c r="W852" s="14"/>
    </row>
    <row r="853" spans="2:23" s="9" customFormat="1" ht="17.25" customHeight="1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1"/>
      <c r="M853" s="10"/>
      <c r="N853" s="10"/>
      <c r="O853" s="12"/>
      <c r="P853" s="10"/>
      <c r="R853" s="12"/>
      <c r="S853" s="13"/>
      <c r="U853" s="12"/>
      <c r="V853" s="10"/>
      <c r="W853" s="14"/>
    </row>
    <row r="854" spans="2:23" s="9" customFormat="1" ht="17.25" customHeight="1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1"/>
      <c r="M854" s="10"/>
      <c r="N854" s="10"/>
      <c r="O854" s="12"/>
      <c r="P854" s="10"/>
      <c r="R854" s="12"/>
      <c r="S854" s="13"/>
      <c r="U854" s="12"/>
      <c r="V854" s="10"/>
      <c r="W854" s="14"/>
    </row>
    <row r="855" spans="2:23" s="9" customFormat="1" ht="17.25" customHeight="1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1"/>
      <c r="M855" s="10"/>
      <c r="N855" s="10"/>
      <c r="O855" s="12"/>
      <c r="P855" s="10"/>
      <c r="R855" s="12"/>
      <c r="S855" s="13"/>
      <c r="U855" s="12"/>
      <c r="V855" s="10"/>
      <c r="W855" s="14"/>
    </row>
    <row r="856" spans="2:23" s="9" customFormat="1" ht="17.25" customHeight="1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1"/>
      <c r="M856" s="10"/>
      <c r="N856" s="10"/>
      <c r="O856" s="12"/>
      <c r="P856" s="10"/>
      <c r="R856" s="12"/>
      <c r="S856" s="13"/>
      <c r="U856" s="12"/>
      <c r="V856" s="10"/>
      <c r="W856" s="14"/>
    </row>
    <row r="857" spans="2:23" s="9" customFormat="1" ht="17.25" customHeight="1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1"/>
      <c r="M857" s="10"/>
      <c r="N857" s="10"/>
      <c r="O857" s="12"/>
      <c r="P857" s="10"/>
      <c r="R857" s="12"/>
      <c r="S857" s="13"/>
      <c r="U857" s="12"/>
      <c r="V857" s="10"/>
      <c r="W857" s="14"/>
    </row>
    <row r="858" spans="2:23" s="9" customFormat="1" ht="17.25" customHeight="1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1"/>
      <c r="M858" s="10"/>
      <c r="N858" s="10"/>
      <c r="O858" s="12"/>
      <c r="P858" s="10"/>
      <c r="R858" s="12"/>
      <c r="S858" s="13"/>
      <c r="U858" s="12"/>
      <c r="V858" s="10"/>
      <c r="W858" s="14"/>
    </row>
    <row r="859" spans="2:23" s="9" customFormat="1" ht="17.25" customHeight="1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1"/>
      <c r="M859" s="10"/>
      <c r="N859" s="10"/>
      <c r="O859" s="12"/>
      <c r="P859" s="10"/>
      <c r="R859" s="12"/>
      <c r="S859" s="13"/>
      <c r="U859" s="12"/>
      <c r="V859" s="10"/>
      <c r="W859" s="14"/>
    </row>
    <row r="860" spans="2:23" s="9" customFormat="1" ht="17.25" customHeight="1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1"/>
      <c r="M860" s="10"/>
      <c r="N860" s="10"/>
      <c r="O860" s="12"/>
      <c r="P860" s="10"/>
      <c r="R860" s="12"/>
      <c r="S860" s="13"/>
      <c r="U860" s="12"/>
      <c r="V860" s="10"/>
      <c r="W860" s="14"/>
    </row>
    <row r="861" spans="2:23" s="9" customFormat="1" ht="17.25" customHeight="1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1"/>
      <c r="M861" s="10"/>
      <c r="N861" s="10"/>
      <c r="O861" s="12"/>
      <c r="P861" s="10"/>
      <c r="R861" s="12"/>
      <c r="S861" s="13"/>
      <c r="U861" s="12"/>
      <c r="V861" s="10"/>
      <c r="W861" s="14"/>
    </row>
    <row r="862" spans="2:23" s="9" customFormat="1" ht="17.25" customHeight="1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1"/>
      <c r="M862" s="10"/>
      <c r="N862" s="10"/>
      <c r="O862" s="12"/>
      <c r="P862" s="10"/>
      <c r="R862" s="12"/>
      <c r="S862" s="13"/>
      <c r="U862" s="12"/>
      <c r="V862" s="10"/>
      <c r="W862" s="14"/>
    </row>
    <row r="863" spans="2:23" s="9" customFormat="1" ht="17.25" customHeight="1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1"/>
      <c r="M863" s="10"/>
      <c r="N863" s="10"/>
      <c r="O863" s="12"/>
      <c r="P863" s="10"/>
      <c r="R863" s="12"/>
      <c r="S863" s="13"/>
      <c r="U863" s="12"/>
      <c r="V863" s="10"/>
      <c r="W863" s="14"/>
    </row>
    <row r="864" spans="2:23" s="9" customFormat="1" ht="17.25" customHeight="1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1"/>
      <c r="M864" s="10"/>
      <c r="N864" s="10"/>
      <c r="O864" s="12"/>
      <c r="P864" s="10"/>
      <c r="R864" s="12"/>
      <c r="S864" s="13"/>
      <c r="U864" s="12"/>
      <c r="V864" s="10"/>
      <c r="W864" s="14"/>
    </row>
    <row r="865" spans="2:23" s="9" customFormat="1" ht="17.25" customHeight="1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1"/>
      <c r="M865" s="10"/>
      <c r="N865" s="10"/>
      <c r="O865" s="12"/>
      <c r="P865" s="10"/>
      <c r="R865" s="12"/>
      <c r="S865" s="13"/>
      <c r="U865" s="12"/>
      <c r="V865" s="10"/>
      <c r="W865" s="14"/>
    </row>
    <row r="866" spans="2:23" s="9" customFormat="1" ht="17.25" customHeight="1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1"/>
      <c r="M866" s="10"/>
      <c r="N866" s="10"/>
      <c r="O866" s="12"/>
      <c r="P866" s="10"/>
      <c r="R866" s="12"/>
      <c r="S866" s="13"/>
      <c r="U866" s="12"/>
      <c r="V866" s="10"/>
      <c r="W866" s="14"/>
    </row>
    <row r="867" spans="2:23" s="9" customFormat="1" ht="17.25" customHeight="1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1"/>
      <c r="M867" s="10"/>
      <c r="N867" s="10"/>
      <c r="O867" s="12"/>
      <c r="P867" s="10"/>
      <c r="R867" s="12"/>
      <c r="S867" s="13"/>
      <c r="U867" s="12"/>
      <c r="V867" s="10"/>
      <c r="W867" s="14"/>
    </row>
    <row r="868" spans="2:23" s="9" customFormat="1" ht="17.25" customHeight="1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1"/>
      <c r="M868" s="10"/>
      <c r="N868" s="10"/>
      <c r="O868" s="12"/>
      <c r="P868" s="10"/>
      <c r="R868" s="12"/>
      <c r="S868" s="13"/>
      <c r="U868" s="12"/>
      <c r="V868" s="10"/>
      <c r="W868" s="14"/>
    </row>
    <row r="869" spans="2:23" s="9" customFormat="1" ht="17.25" customHeight="1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1"/>
      <c r="M869" s="10"/>
      <c r="N869" s="10"/>
      <c r="O869" s="12"/>
      <c r="P869" s="10"/>
      <c r="R869" s="12"/>
      <c r="S869" s="13"/>
      <c r="U869" s="12"/>
      <c r="V869" s="10"/>
      <c r="W869" s="14"/>
    </row>
    <row r="870" spans="2:23" s="9" customFormat="1" ht="17.25" customHeight="1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1"/>
      <c r="M870" s="10"/>
      <c r="N870" s="10"/>
      <c r="O870" s="12"/>
      <c r="P870" s="10"/>
      <c r="R870" s="12"/>
      <c r="S870" s="13"/>
      <c r="U870" s="12"/>
      <c r="V870" s="10"/>
      <c r="W870" s="14"/>
    </row>
    <row r="871" spans="2:23" s="9" customFormat="1" ht="17.25" customHeight="1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1"/>
      <c r="M871" s="10"/>
      <c r="N871" s="10"/>
      <c r="O871" s="12"/>
      <c r="P871" s="10"/>
      <c r="R871" s="12"/>
      <c r="S871" s="13"/>
      <c r="U871" s="12"/>
      <c r="V871" s="10"/>
      <c r="W871" s="14"/>
    </row>
    <row r="872" spans="2:23" s="9" customFormat="1" ht="17.25" customHeight="1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1"/>
      <c r="M872" s="10"/>
      <c r="N872" s="10"/>
      <c r="O872" s="12"/>
      <c r="P872" s="10"/>
      <c r="R872" s="12"/>
      <c r="S872" s="13"/>
      <c r="U872" s="12"/>
      <c r="V872" s="10"/>
      <c r="W872" s="14"/>
    </row>
    <row r="873" spans="2:23" s="9" customFormat="1" ht="17.25" customHeight="1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1"/>
      <c r="M873" s="10"/>
      <c r="N873" s="10"/>
      <c r="O873" s="12"/>
      <c r="P873" s="10"/>
      <c r="R873" s="12"/>
      <c r="S873" s="13"/>
      <c r="U873" s="12"/>
      <c r="V873" s="10"/>
      <c r="W873" s="14"/>
    </row>
    <row r="874" spans="2:23" s="9" customFormat="1" ht="17.25" customHeight="1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1"/>
      <c r="M874" s="10"/>
      <c r="N874" s="10"/>
      <c r="O874" s="12"/>
      <c r="P874" s="10"/>
      <c r="R874" s="12"/>
      <c r="S874" s="13"/>
      <c r="U874" s="12"/>
      <c r="V874" s="10"/>
      <c r="W874" s="14"/>
    </row>
    <row r="875" spans="2:23" s="9" customFormat="1" ht="17.25" customHeight="1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1"/>
      <c r="M875" s="10"/>
      <c r="N875" s="10"/>
      <c r="O875" s="12"/>
      <c r="P875" s="10"/>
      <c r="R875" s="12"/>
      <c r="S875" s="13"/>
      <c r="U875" s="12"/>
      <c r="V875" s="10"/>
      <c r="W875" s="14"/>
    </row>
    <row r="876" spans="2:23" s="9" customFormat="1" ht="17.25" customHeight="1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1"/>
      <c r="M876" s="10"/>
      <c r="N876" s="10"/>
      <c r="O876" s="12"/>
      <c r="P876" s="10"/>
      <c r="R876" s="12"/>
      <c r="S876" s="13"/>
      <c r="U876" s="12"/>
      <c r="V876" s="10"/>
      <c r="W876" s="14"/>
    </row>
    <row r="877" spans="2:23" s="9" customFormat="1" ht="17.25" customHeight="1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1"/>
      <c r="M877" s="10"/>
      <c r="N877" s="10"/>
      <c r="O877" s="12"/>
      <c r="P877" s="10"/>
      <c r="R877" s="12"/>
      <c r="S877" s="13"/>
      <c r="U877" s="12"/>
      <c r="V877" s="10"/>
      <c r="W877" s="14"/>
    </row>
    <row r="878" spans="2:23" s="9" customFormat="1" ht="17.25" customHeight="1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1"/>
      <c r="M878" s="10"/>
      <c r="N878" s="10"/>
      <c r="O878" s="12"/>
      <c r="P878" s="10"/>
      <c r="R878" s="12"/>
      <c r="S878" s="13"/>
      <c r="U878" s="12"/>
      <c r="V878" s="10"/>
      <c r="W878" s="14"/>
    </row>
    <row r="879" spans="2:23" s="9" customFormat="1" ht="17.25" customHeight="1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1"/>
      <c r="M879" s="10"/>
      <c r="N879" s="10"/>
      <c r="O879" s="12"/>
      <c r="P879" s="10"/>
      <c r="R879" s="12"/>
      <c r="S879" s="13"/>
      <c r="U879" s="12"/>
      <c r="V879" s="10"/>
      <c r="W879" s="14"/>
    </row>
    <row r="880" spans="2:23" s="9" customFormat="1" ht="17.25" customHeight="1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1"/>
      <c r="M880" s="10"/>
      <c r="N880" s="10"/>
      <c r="O880" s="12"/>
      <c r="P880" s="10"/>
      <c r="R880" s="12"/>
      <c r="S880" s="13"/>
      <c r="U880" s="12"/>
      <c r="V880" s="10"/>
      <c r="W880" s="14"/>
    </row>
    <row r="881" spans="2:23" s="9" customFormat="1" ht="17.25" customHeight="1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1"/>
      <c r="M881" s="10"/>
      <c r="N881" s="10"/>
      <c r="O881" s="12"/>
      <c r="P881" s="10"/>
      <c r="R881" s="12"/>
      <c r="S881" s="13"/>
      <c r="U881" s="12"/>
      <c r="V881" s="10"/>
      <c r="W881" s="14"/>
    </row>
    <row r="882" spans="2:23" s="9" customFormat="1" ht="17.25" customHeight="1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1"/>
      <c r="M882" s="10"/>
      <c r="N882" s="10"/>
      <c r="O882" s="12"/>
      <c r="P882" s="10"/>
      <c r="R882" s="12"/>
      <c r="S882" s="13"/>
      <c r="U882" s="12"/>
      <c r="V882" s="10"/>
      <c r="W882" s="14"/>
    </row>
    <row r="883" spans="2:23" s="9" customFormat="1" ht="17.25" customHeight="1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1"/>
      <c r="M883" s="10"/>
      <c r="N883" s="10"/>
      <c r="O883" s="12"/>
      <c r="P883" s="10"/>
      <c r="R883" s="12"/>
      <c r="S883" s="13"/>
      <c r="U883" s="12"/>
      <c r="V883" s="10"/>
      <c r="W883" s="14"/>
    </row>
    <row r="884" spans="2:23" s="9" customFormat="1" ht="17.25" customHeight="1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1"/>
      <c r="M884" s="10"/>
      <c r="N884" s="10"/>
      <c r="O884" s="12"/>
      <c r="P884" s="10"/>
      <c r="R884" s="12"/>
      <c r="S884" s="13"/>
      <c r="U884" s="12"/>
      <c r="V884" s="10"/>
      <c r="W884" s="14"/>
    </row>
    <row r="885" spans="2:23" s="9" customFormat="1" ht="17.25" customHeight="1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1"/>
      <c r="M885" s="10"/>
      <c r="N885" s="10"/>
      <c r="O885" s="12"/>
      <c r="P885" s="10"/>
      <c r="R885" s="12"/>
      <c r="S885" s="13"/>
      <c r="U885" s="12"/>
      <c r="V885" s="10"/>
      <c r="W885" s="14"/>
    </row>
    <row r="886" spans="2:23" s="9" customFormat="1" ht="17.25" customHeight="1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1"/>
      <c r="M886" s="10"/>
      <c r="N886" s="10"/>
      <c r="O886" s="12"/>
      <c r="P886" s="10"/>
      <c r="R886" s="12"/>
      <c r="S886" s="13"/>
      <c r="U886" s="12"/>
      <c r="V886" s="10"/>
      <c r="W886" s="14"/>
    </row>
    <row r="887" spans="2:23" s="9" customFormat="1" ht="17.25" customHeight="1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1"/>
      <c r="M887" s="10"/>
      <c r="N887" s="10"/>
      <c r="O887" s="12"/>
      <c r="P887" s="10"/>
      <c r="R887" s="12"/>
      <c r="S887" s="13"/>
      <c r="U887" s="12"/>
      <c r="V887" s="10"/>
      <c r="W887" s="14"/>
    </row>
    <row r="888" spans="2:23" s="9" customFormat="1" ht="17.25" customHeight="1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1"/>
      <c r="M888" s="10"/>
      <c r="N888" s="10"/>
      <c r="O888" s="12"/>
      <c r="P888" s="10"/>
      <c r="R888" s="12"/>
      <c r="S888" s="13"/>
      <c r="U888" s="12"/>
      <c r="V888" s="10"/>
      <c r="W888" s="14"/>
    </row>
    <row r="889" spans="2:23" s="9" customFormat="1" ht="17.25" customHeight="1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1"/>
      <c r="M889" s="10"/>
      <c r="N889" s="10"/>
      <c r="O889" s="12"/>
      <c r="P889" s="10"/>
      <c r="R889" s="12"/>
      <c r="S889" s="13"/>
      <c r="U889" s="12"/>
      <c r="V889" s="10"/>
      <c r="W889" s="14"/>
    </row>
    <row r="890" spans="2:23" s="9" customFormat="1" ht="17.25" customHeight="1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1"/>
      <c r="M890" s="10"/>
      <c r="N890" s="10"/>
      <c r="O890" s="12"/>
      <c r="P890" s="10"/>
      <c r="R890" s="12"/>
      <c r="S890" s="13"/>
      <c r="U890" s="12"/>
      <c r="V890" s="10"/>
      <c r="W890" s="14"/>
    </row>
    <row r="891" spans="2:23" s="9" customFormat="1" ht="17.25" customHeight="1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1"/>
      <c r="M891" s="10"/>
      <c r="N891" s="10"/>
      <c r="O891" s="12"/>
      <c r="P891" s="10"/>
      <c r="R891" s="12"/>
      <c r="S891" s="13"/>
      <c r="U891" s="12"/>
      <c r="V891" s="10"/>
      <c r="W891" s="14"/>
    </row>
    <row r="892" spans="2:23" s="9" customFormat="1" ht="17.25" customHeight="1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1"/>
      <c r="M892" s="10"/>
      <c r="N892" s="10"/>
      <c r="O892" s="12"/>
      <c r="P892" s="10"/>
      <c r="R892" s="12"/>
      <c r="S892" s="13"/>
      <c r="U892" s="12"/>
      <c r="V892" s="10"/>
      <c r="W892" s="14"/>
    </row>
    <row r="893" spans="2:23" s="9" customFormat="1" ht="17.25" customHeight="1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1"/>
      <c r="M893" s="10"/>
      <c r="N893" s="10"/>
      <c r="O893" s="12"/>
      <c r="P893" s="10"/>
      <c r="R893" s="12"/>
      <c r="S893" s="13"/>
      <c r="U893" s="12"/>
      <c r="V893" s="10"/>
      <c r="W893" s="14"/>
    </row>
    <row r="894" spans="2:23" s="9" customFormat="1" ht="17.25" customHeight="1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1"/>
      <c r="M894" s="10"/>
      <c r="N894" s="10"/>
      <c r="O894" s="12"/>
      <c r="P894" s="10"/>
      <c r="R894" s="12"/>
      <c r="S894" s="13"/>
      <c r="U894" s="12"/>
      <c r="V894" s="10"/>
      <c r="W894" s="14"/>
    </row>
    <row r="895" spans="2:23" s="9" customFormat="1" ht="17.25" customHeight="1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1"/>
      <c r="M895" s="10"/>
      <c r="N895" s="10"/>
      <c r="O895" s="12"/>
      <c r="P895" s="10"/>
      <c r="R895" s="12"/>
      <c r="S895" s="13"/>
      <c r="U895" s="12"/>
      <c r="V895" s="10"/>
      <c r="W895" s="14"/>
    </row>
    <row r="896" spans="2:23" s="9" customFormat="1" ht="17.25" customHeight="1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1"/>
      <c r="M896" s="10"/>
      <c r="N896" s="10"/>
      <c r="O896" s="12"/>
      <c r="P896" s="10"/>
      <c r="R896" s="12"/>
      <c r="S896" s="13"/>
      <c r="U896" s="12"/>
      <c r="V896" s="10"/>
      <c r="W896" s="14"/>
    </row>
    <row r="897" spans="2:23" s="9" customFormat="1" ht="17.25" customHeight="1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1"/>
      <c r="M897" s="10"/>
      <c r="N897" s="10"/>
      <c r="O897" s="12"/>
      <c r="P897" s="10"/>
      <c r="R897" s="12"/>
      <c r="S897" s="13"/>
      <c r="U897" s="12"/>
      <c r="V897" s="10"/>
      <c r="W897" s="14"/>
    </row>
    <row r="898" spans="2:23" s="9" customFormat="1" ht="17.25" customHeight="1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1"/>
      <c r="M898" s="10"/>
      <c r="N898" s="10"/>
      <c r="O898" s="12"/>
      <c r="P898" s="10"/>
      <c r="R898" s="12"/>
      <c r="S898" s="13"/>
      <c r="U898" s="12"/>
      <c r="V898" s="10"/>
      <c r="W898" s="14"/>
    </row>
    <row r="899" spans="2:23" s="9" customFormat="1" ht="17.25" customHeight="1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1"/>
      <c r="M899" s="10"/>
      <c r="N899" s="10"/>
      <c r="O899" s="12"/>
      <c r="P899" s="10"/>
      <c r="R899" s="12"/>
      <c r="S899" s="13"/>
      <c r="U899" s="12"/>
      <c r="V899" s="10"/>
      <c r="W899" s="14"/>
    </row>
    <row r="900" spans="2:23" s="9" customFormat="1" ht="17.25" customHeight="1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1"/>
      <c r="M900" s="10"/>
      <c r="N900" s="10"/>
      <c r="O900" s="12"/>
      <c r="P900" s="10"/>
      <c r="R900" s="12"/>
      <c r="S900" s="13"/>
      <c r="U900" s="12"/>
      <c r="V900" s="10"/>
      <c r="W900" s="14"/>
    </row>
    <row r="901" spans="2:23" s="9" customFormat="1" ht="17.25" customHeight="1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1"/>
      <c r="M901" s="10"/>
      <c r="N901" s="10"/>
      <c r="O901" s="12"/>
      <c r="P901" s="10"/>
      <c r="R901" s="12"/>
      <c r="S901" s="13"/>
      <c r="U901" s="12"/>
      <c r="V901" s="10"/>
      <c r="W901" s="14"/>
    </row>
    <row r="902" spans="2:23" s="9" customFormat="1" ht="17.25" customHeight="1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1"/>
      <c r="M902" s="10"/>
      <c r="N902" s="10"/>
      <c r="O902" s="12"/>
      <c r="P902" s="10"/>
      <c r="R902" s="12"/>
      <c r="S902" s="13"/>
      <c r="U902" s="12"/>
      <c r="V902" s="10"/>
      <c r="W902" s="14"/>
    </row>
    <row r="903" spans="2:23" s="9" customFormat="1" ht="17.25" customHeight="1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1"/>
      <c r="M903" s="10"/>
      <c r="N903" s="10"/>
      <c r="O903" s="12"/>
      <c r="P903" s="10"/>
      <c r="R903" s="12"/>
      <c r="S903" s="13"/>
      <c r="U903" s="12"/>
      <c r="V903" s="10"/>
      <c r="W903" s="14"/>
    </row>
    <row r="904" spans="2:23" s="9" customFormat="1" ht="17.25" customHeight="1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1"/>
      <c r="M904" s="10"/>
      <c r="N904" s="10"/>
      <c r="O904" s="12"/>
      <c r="P904" s="10"/>
      <c r="R904" s="12"/>
      <c r="S904" s="13"/>
      <c r="U904" s="12"/>
      <c r="V904" s="10"/>
      <c r="W904" s="14"/>
    </row>
    <row r="905" spans="2:23" s="9" customFormat="1" ht="17.25" customHeight="1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1"/>
      <c r="M905" s="10"/>
      <c r="N905" s="10"/>
      <c r="O905" s="12"/>
      <c r="P905" s="10"/>
      <c r="R905" s="12"/>
      <c r="S905" s="13"/>
      <c r="U905" s="12"/>
      <c r="V905" s="10"/>
      <c r="W905" s="14"/>
    </row>
    <row r="906" spans="2:23" s="9" customFormat="1" ht="17.25" customHeight="1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1"/>
      <c r="M906" s="10"/>
      <c r="N906" s="10"/>
      <c r="O906" s="12"/>
      <c r="P906" s="10"/>
      <c r="R906" s="12"/>
      <c r="S906" s="13"/>
      <c r="U906" s="12"/>
      <c r="V906" s="10"/>
      <c r="W906" s="14"/>
    </row>
    <row r="907" spans="2:23" s="9" customFormat="1" ht="17.25" customHeight="1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1"/>
      <c r="M907" s="10"/>
      <c r="N907" s="10"/>
      <c r="O907" s="12"/>
      <c r="P907" s="10"/>
      <c r="R907" s="12"/>
      <c r="S907" s="13"/>
      <c r="U907" s="12"/>
      <c r="V907" s="10"/>
      <c r="W907" s="14"/>
    </row>
    <row r="908" spans="2:23" s="9" customFormat="1" ht="17.25" customHeight="1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1"/>
      <c r="M908" s="10"/>
      <c r="N908" s="10"/>
      <c r="O908" s="12"/>
      <c r="P908" s="10"/>
      <c r="R908" s="12"/>
      <c r="S908" s="13"/>
      <c r="U908" s="12"/>
      <c r="V908" s="10"/>
      <c r="W908" s="14"/>
    </row>
    <row r="909" spans="2:23" s="9" customFormat="1" ht="17.25" customHeight="1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1"/>
      <c r="M909" s="10"/>
      <c r="N909" s="10"/>
      <c r="O909" s="12"/>
      <c r="P909" s="10"/>
      <c r="R909" s="12"/>
      <c r="S909" s="13"/>
      <c r="U909" s="12"/>
      <c r="V909" s="10"/>
      <c r="W909" s="14"/>
    </row>
    <row r="910" spans="2:23" s="9" customFormat="1" ht="17.25" customHeight="1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1"/>
      <c r="M910" s="10"/>
      <c r="N910" s="10"/>
      <c r="O910" s="12"/>
      <c r="P910" s="10"/>
      <c r="R910" s="12"/>
      <c r="S910" s="13"/>
      <c r="U910" s="12"/>
      <c r="V910" s="10"/>
      <c r="W910" s="14"/>
    </row>
    <row r="911" spans="2:23" s="9" customFormat="1" ht="17.25" customHeight="1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1"/>
      <c r="M911" s="10"/>
      <c r="N911" s="10"/>
      <c r="O911" s="12"/>
      <c r="P911" s="10"/>
      <c r="R911" s="12"/>
      <c r="S911" s="13"/>
      <c r="U911" s="12"/>
      <c r="V911" s="10"/>
      <c r="W911" s="14"/>
    </row>
    <row r="912" spans="2:23" s="9" customFormat="1" ht="17.25" customHeight="1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1"/>
      <c r="M912" s="10"/>
      <c r="N912" s="10"/>
      <c r="O912" s="12"/>
      <c r="P912" s="10"/>
      <c r="R912" s="12"/>
      <c r="S912" s="13"/>
      <c r="U912" s="12"/>
      <c r="V912" s="10"/>
      <c r="W912" s="14"/>
    </row>
    <row r="913" spans="2:23" s="9" customFormat="1" ht="17.25" customHeight="1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1"/>
      <c r="M913" s="10"/>
      <c r="N913" s="10"/>
      <c r="O913" s="12"/>
      <c r="P913" s="10"/>
      <c r="R913" s="12"/>
      <c r="S913" s="13"/>
      <c r="U913" s="12"/>
      <c r="V913" s="10"/>
      <c r="W913" s="14"/>
    </row>
    <row r="914" spans="2:23" s="9" customFormat="1" ht="17.25" customHeight="1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1"/>
      <c r="M914" s="10"/>
      <c r="N914" s="10"/>
      <c r="O914" s="12"/>
      <c r="P914" s="10"/>
      <c r="R914" s="12"/>
      <c r="S914" s="13"/>
      <c r="U914" s="12"/>
      <c r="V914" s="10"/>
      <c r="W914" s="14"/>
    </row>
    <row r="915" spans="2:23" s="9" customFormat="1" ht="17.25" customHeight="1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1"/>
      <c r="M915" s="10"/>
      <c r="N915" s="10"/>
      <c r="O915" s="12"/>
      <c r="P915" s="10"/>
      <c r="R915" s="12"/>
      <c r="S915" s="13"/>
      <c r="U915" s="12"/>
      <c r="V915" s="10"/>
      <c r="W915" s="14"/>
    </row>
    <row r="916" spans="2:23" s="9" customFormat="1" ht="17.25" customHeight="1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1"/>
      <c r="M916" s="10"/>
      <c r="N916" s="10"/>
      <c r="O916" s="12"/>
      <c r="P916" s="10"/>
      <c r="R916" s="12"/>
      <c r="S916" s="13"/>
      <c r="U916" s="12"/>
      <c r="V916" s="10"/>
      <c r="W916" s="14"/>
    </row>
    <row r="917" spans="2:23" s="9" customFormat="1" ht="17.25" customHeight="1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1"/>
      <c r="M917" s="10"/>
      <c r="N917" s="10"/>
      <c r="O917" s="12"/>
      <c r="P917" s="10"/>
      <c r="R917" s="12"/>
      <c r="S917" s="13"/>
      <c r="U917" s="12"/>
      <c r="V917" s="10"/>
      <c r="W917" s="14"/>
    </row>
    <row r="918" spans="2:23" s="9" customFormat="1" ht="17.25" customHeight="1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1"/>
      <c r="M918" s="10"/>
      <c r="N918" s="10"/>
      <c r="O918" s="12"/>
      <c r="P918" s="10"/>
      <c r="R918" s="12"/>
      <c r="S918" s="13"/>
      <c r="U918" s="12"/>
      <c r="V918" s="10"/>
      <c r="W918" s="14"/>
    </row>
    <row r="919" spans="2:23" s="9" customFormat="1" ht="17.25" customHeight="1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1"/>
      <c r="M919" s="10"/>
      <c r="N919" s="10"/>
      <c r="O919" s="12"/>
      <c r="P919" s="10"/>
      <c r="R919" s="12"/>
      <c r="S919" s="13"/>
      <c r="U919" s="12"/>
      <c r="V919" s="10"/>
      <c r="W919" s="14"/>
    </row>
    <row r="920" spans="2:23" s="9" customFormat="1" ht="17.25" customHeight="1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1"/>
      <c r="M920" s="10"/>
      <c r="N920" s="10"/>
      <c r="O920" s="12"/>
      <c r="P920" s="10"/>
      <c r="R920" s="12"/>
      <c r="S920" s="13"/>
      <c r="U920" s="12"/>
      <c r="V920" s="10"/>
      <c r="W920" s="14"/>
    </row>
    <row r="921" spans="2:23" s="9" customFormat="1" ht="17.25" customHeight="1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1"/>
      <c r="M921" s="10"/>
      <c r="N921" s="10"/>
      <c r="O921" s="12"/>
      <c r="P921" s="10"/>
      <c r="R921" s="12"/>
      <c r="S921" s="13"/>
      <c r="U921" s="12"/>
      <c r="V921" s="10"/>
      <c r="W921" s="14"/>
    </row>
    <row r="922" spans="2:23" s="9" customFormat="1" ht="17.25" customHeight="1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1"/>
      <c r="M922" s="10"/>
      <c r="N922" s="10"/>
      <c r="O922" s="12"/>
      <c r="P922" s="10"/>
      <c r="R922" s="12"/>
      <c r="S922" s="13"/>
      <c r="U922" s="12"/>
      <c r="V922" s="10"/>
      <c r="W922" s="14"/>
    </row>
    <row r="923" spans="2:23" s="9" customFormat="1" ht="17.25" customHeight="1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1"/>
      <c r="M923" s="10"/>
      <c r="N923" s="10"/>
      <c r="O923" s="12"/>
      <c r="P923" s="10"/>
      <c r="R923" s="12"/>
      <c r="S923" s="13"/>
      <c r="U923" s="12"/>
      <c r="V923" s="10"/>
      <c r="W923" s="14"/>
    </row>
    <row r="924" spans="2:23" s="9" customFormat="1" ht="17.25" customHeight="1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1"/>
      <c r="M924" s="10"/>
      <c r="N924" s="10"/>
      <c r="O924" s="12"/>
      <c r="P924" s="10"/>
      <c r="R924" s="12"/>
      <c r="S924" s="13"/>
      <c r="U924" s="12"/>
      <c r="V924" s="10"/>
      <c r="W924" s="14"/>
    </row>
    <row r="925" spans="2:23" s="9" customFormat="1" ht="17.25" customHeight="1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1"/>
      <c r="M925" s="10"/>
      <c r="N925" s="10"/>
      <c r="O925" s="12"/>
      <c r="P925" s="10"/>
      <c r="R925" s="12"/>
      <c r="S925" s="13"/>
      <c r="U925" s="12"/>
      <c r="V925" s="10"/>
      <c r="W925" s="14"/>
    </row>
    <row r="926" spans="2:23" s="9" customFormat="1" ht="17.25" customHeight="1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1"/>
      <c r="M926" s="10"/>
      <c r="N926" s="10"/>
      <c r="O926" s="12"/>
      <c r="P926" s="10"/>
      <c r="R926" s="12"/>
      <c r="S926" s="13"/>
      <c r="U926" s="12"/>
      <c r="V926" s="10"/>
      <c r="W926" s="14"/>
    </row>
    <row r="927" spans="2:23" s="9" customFormat="1" ht="17.25" customHeight="1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1"/>
      <c r="M927" s="10"/>
      <c r="N927" s="10"/>
      <c r="O927" s="12"/>
      <c r="P927" s="10"/>
      <c r="R927" s="12"/>
      <c r="S927" s="13"/>
      <c r="U927" s="12"/>
      <c r="V927" s="10"/>
      <c r="W927" s="14"/>
    </row>
    <row r="928" spans="2:23" s="9" customFormat="1" ht="17.25" customHeight="1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1"/>
      <c r="M928" s="10"/>
      <c r="N928" s="10"/>
      <c r="O928" s="12"/>
      <c r="P928" s="10"/>
      <c r="R928" s="12"/>
      <c r="S928" s="13"/>
      <c r="U928" s="12"/>
      <c r="V928" s="10"/>
      <c r="W928" s="14"/>
    </row>
    <row r="929" spans="2:23" s="9" customFormat="1" ht="17.25" customHeight="1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1"/>
      <c r="M929" s="10"/>
      <c r="N929" s="10"/>
      <c r="O929" s="12"/>
      <c r="P929" s="10"/>
      <c r="R929" s="12"/>
      <c r="S929" s="13"/>
      <c r="U929" s="12"/>
      <c r="V929" s="10"/>
      <c r="W929" s="14"/>
    </row>
    <row r="930" spans="2:23" s="9" customFormat="1" ht="17.25" customHeight="1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1"/>
      <c r="M930" s="10"/>
      <c r="N930" s="10"/>
      <c r="O930" s="12"/>
      <c r="P930" s="10"/>
      <c r="R930" s="12"/>
      <c r="S930" s="13"/>
      <c r="U930" s="12"/>
      <c r="V930" s="10"/>
      <c r="W930" s="14"/>
    </row>
    <row r="931" spans="2:23" s="9" customFormat="1" ht="17.25" customHeight="1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1"/>
      <c r="M931" s="10"/>
      <c r="N931" s="10"/>
      <c r="O931" s="12"/>
      <c r="P931" s="10"/>
      <c r="R931" s="12"/>
      <c r="S931" s="13"/>
      <c r="U931" s="12"/>
      <c r="V931" s="10"/>
      <c r="W931" s="14"/>
    </row>
    <row r="932" spans="2:23" s="9" customFormat="1" ht="17.25" customHeight="1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1"/>
      <c r="M932" s="10"/>
      <c r="N932" s="10"/>
      <c r="O932" s="12"/>
      <c r="P932" s="10"/>
      <c r="R932" s="12"/>
      <c r="S932" s="13"/>
      <c r="U932" s="12"/>
      <c r="V932" s="10"/>
      <c r="W932" s="14"/>
    </row>
    <row r="933" spans="2:23" s="9" customFormat="1" ht="17.25" customHeight="1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1"/>
      <c r="M933" s="10"/>
      <c r="N933" s="10"/>
      <c r="O933" s="12"/>
      <c r="P933" s="10"/>
      <c r="R933" s="12"/>
      <c r="S933" s="13"/>
      <c r="U933" s="12"/>
      <c r="V933" s="10"/>
      <c r="W933" s="14"/>
    </row>
    <row r="934" spans="2:23" s="9" customFormat="1" ht="17.25" customHeight="1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1"/>
      <c r="M934" s="10"/>
      <c r="N934" s="10"/>
      <c r="O934" s="12"/>
      <c r="P934" s="10"/>
      <c r="R934" s="12"/>
      <c r="S934" s="13"/>
      <c r="U934" s="12"/>
      <c r="V934" s="10"/>
      <c r="W934" s="14"/>
    </row>
    <row r="935" spans="2:23" s="9" customFormat="1" ht="17.25" customHeight="1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1"/>
      <c r="M935" s="10"/>
      <c r="N935" s="10"/>
      <c r="O935" s="12"/>
      <c r="P935" s="10"/>
      <c r="R935" s="12"/>
      <c r="S935" s="13"/>
      <c r="U935" s="12"/>
      <c r="V935" s="10"/>
      <c r="W935" s="14"/>
    </row>
    <row r="936" spans="2:23" s="9" customFormat="1" ht="17.25" customHeight="1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1"/>
      <c r="M936" s="10"/>
      <c r="N936" s="10"/>
      <c r="O936" s="12"/>
      <c r="P936" s="10"/>
      <c r="R936" s="12"/>
      <c r="S936" s="13"/>
      <c r="U936" s="12"/>
      <c r="V936" s="10"/>
      <c r="W936" s="14"/>
    </row>
    <row r="937" spans="2:23" s="9" customFormat="1" ht="17.25" customHeight="1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1"/>
      <c r="M937" s="10"/>
      <c r="N937" s="10"/>
      <c r="O937" s="12"/>
      <c r="P937" s="10"/>
      <c r="R937" s="12"/>
      <c r="S937" s="13"/>
      <c r="U937" s="12"/>
      <c r="V937" s="10"/>
      <c r="W937" s="14"/>
    </row>
    <row r="938" spans="2:23" s="9" customFormat="1" ht="17.25" customHeight="1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1"/>
      <c r="M938" s="10"/>
      <c r="N938" s="10"/>
      <c r="O938" s="12"/>
      <c r="P938" s="10"/>
      <c r="R938" s="12"/>
      <c r="S938" s="13"/>
      <c r="U938" s="12"/>
      <c r="V938" s="10"/>
      <c r="W938" s="14"/>
    </row>
    <row r="939" spans="2:23" s="9" customFormat="1" ht="17.25" customHeight="1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1"/>
      <c r="M939" s="10"/>
      <c r="N939" s="10"/>
      <c r="O939" s="12"/>
      <c r="P939" s="10"/>
      <c r="R939" s="12"/>
      <c r="S939" s="13"/>
      <c r="U939" s="12"/>
      <c r="V939" s="10"/>
      <c r="W939" s="14"/>
    </row>
    <row r="940" spans="2:23" s="9" customFormat="1" ht="17.25" customHeight="1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1"/>
      <c r="M940" s="10"/>
      <c r="N940" s="10"/>
      <c r="O940" s="12"/>
      <c r="P940" s="10"/>
      <c r="R940" s="12"/>
      <c r="S940" s="13"/>
      <c r="U940" s="12"/>
      <c r="V940" s="10"/>
      <c r="W940" s="14"/>
    </row>
    <row r="941" spans="2:23" s="9" customFormat="1" ht="17.25" customHeight="1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1"/>
      <c r="M941" s="10"/>
      <c r="N941" s="10"/>
      <c r="O941" s="12"/>
      <c r="P941" s="10"/>
      <c r="R941" s="12"/>
      <c r="S941" s="13"/>
      <c r="U941" s="12"/>
      <c r="V941" s="10"/>
      <c r="W941" s="14"/>
    </row>
    <row r="942" spans="2:23" s="9" customFormat="1" ht="17.25" customHeight="1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1"/>
      <c r="M942" s="10"/>
      <c r="N942" s="10"/>
      <c r="O942" s="12"/>
      <c r="P942" s="10"/>
      <c r="R942" s="12"/>
      <c r="S942" s="13"/>
      <c r="U942" s="12"/>
      <c r="V942" s="10"/>
      <c r="W942" s="14"/>
    </row>
    <row r="943" spans="2:23" s="9" customFormat="1" ht="17.25" customHeight="1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1"/>
      <c r="M943" s="10"/>
      <c r="N943" s="10"/>
      <c r="O943" s="12"/>
      <c r="P943" s="10"/>
      <c r="R943" s="12"/>
      <c r="S943" s="13"/>
      <c r="U943" s="12"/>
      <c r="V943" s="10"/>
      <c r="W943" s="14"/>
    </row>
    <row r="944" spans="2:23" s="9" customFormat="1" ht="17.25" customHeight="1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1"/>
      <c r="M944" s="10"/>
      <c r="N944" s="10"/>
      <c r="O944" s="12"/>
      <c r="P944" s="10"/>
      <c r="R944" s="12"/>
      <c r="S944" s="13"/>
      <c r="U944" s="12"/>
      <c r="V944" s="10"/>
      <c r="W944" s="14"/>
    </row>
    <row r="945" spans="2:23" s="9" customFormat="1" ht="17.25" customHeight="1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1"/>
      <c r="M945" s="10"/>
      <c r="N945" s="10"/>
      <c r="O945" s="12"/>
      <c r="P945" s="10"/>
      <c r="R945" s="12"/>
      <c r="S945" s="13"/>
      <c r="U945" s="12"/>
      <c r="V945" s="10"/>
      <c r="W945" s="14"/>
    </row>
    <row r="946" spans="2:23" s="9" customFormat="1" ht="17.25" customHeight="1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1"/>
      <c r="M946" s="10"/>
      <c r="N946" s="10"/>
      <c r="O946" s="12"/>
      <c r="P946" s="10"/>
      <c r="R946" s="12"/>
      <c r="S946" s="13"/>
      <c r="U946" s="12"/>
      <c r="V946" s="10"/>
      <c r="W946" s="14"/>
    </row>
    <row r="947" spans="2:23" s="9" customFormat="1" ht="17.25" customHeight="1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1"/>
      <c r="M947" s="10"/>
      <c r="N947" s="10"/>
      <c r="O947" s="12"/>
      <c r="P947" s="10"/>
      <c r="R947" s="12"/>
      <c r="S947" s="13"/>
      <c r="U947" s="12"/>
      <c r="V947" s="10"/>
      <c r="W947" s="14"/>
    </row>
    <row r="948" spans="2:23" s="9" customFormat="1" ht="17.25" customHeight="1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1"/>
      <c r="M948" s="10"/>
      <c r="N948" s="10"/>
      <c r="O948" s="12"/>
      <c r="P948" s="10"/>
      <c r="R948" s="12"/>
      <c r="S948" s="13"/>
      <c r="U948" s="12"/>
      <c r="V948" s="10"/>
      <c r="W948" s="14"/>
    </row>
    <row r="949" spans="2:23" s="9" customFormat="1" ht="17.25" customHeight="1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1"/>
      <c r="M949" s="10"/>
      <c r="N949" s="10"/>
      <c r="O949" s="12"/>
      <c r="P949" s="10"/>
      <c r="R949" s="12"/>
      <c r="S949" s="13"/>
      <c r="U949" s="12"/>
      <c r="V949" s="10"/>
      <c r="W949" s="14"/>
    </row>
    <row r="950" spans="2:23" s="9" customFormat="1" ht="17.25" customHeight="1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1"/>
      <c r="M950" s="10"/>
      <c r="N950" s="10"/>
      <c r="O950" s="12"/>
      <c r="P950" s="10"/>
      <c r="R950" s="12"/>
      <c r="S950" s="13"/>
      <c r="U950" s="12"/>
      <c r="V950" s="10"/>
      <c r="W950" s="14"/>
    </row>
    <row r="951" spans="2:23" s="9" customFormat="1" ht="17.25" customHeight="1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1"/>
      <c r="M951" s="10"/>
      <c r="N951" s="10"/>
      <c r="O951" s="12"/>
      <c r="P951" s="10"/>
      <c r="R951" s="12"/>
      <c r="S951" s="13"/>
      <c r="U951" s="12"/>
      <c r="V951" s="10"/>
      <c r="W951" s="14"/>
    </row>
    <row r="952" spans="2:23" s="9" customFormat="1" ht="17.25" customHeight="1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1"/>
      <c r="M952" s="10"/>
      <c r="N952" s="10"/>
      <c r="O952" s="12"/>
      <c r="P952" s="10"/>
      <c r="R952" s="12"/>
      <c r="S952" s="13"/>
      <c r="U952" s="12"/>
      <c r="V952" s="10"/>
      <c r="W952" s="14"/>
    </row>
    <row r="953" spans="2:23" s="9" customFormat="1" ht="17.25" customHeight="1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1"/>
      <c r="M953" s="10"/>
      <c r="N953" s="10"/>
      <c r="O953" s="12"/>
      <c r="P953" s="10"/>
      <c r="R953" s="12"/>
      <c r="S953" s="13"/>
      <c r="U953" s="12"/>
      <c r="V953" s="10"/>
      <c r="W953" s="14"/>
    </row>
  </sheetData>
  <sheetProtection formatCells="0" formatColumns="0" formatRows="0" insertColumns="0" insertRows="0" insertHyperlinks="0" deleteColumns="0" deleteRows="0" sort="0" autoFilter="0" pivotTables="0"/>
  <protectedRanges>
    <protectedRange sqref="S75 O24:Q30 S24:S29 S11:S12 S196:S197 S118:S119 S91 Q11:Q13 S135:S137 S149:S150 O11:O13 S164:S168 S98 S44 S110 S180:S185 S205 S211 S216 S77" name="区域2_40_34_34_34_34_34_34_34"/>
    <protectedRange sqref="Q11:Q13 O11:O13" name="区域1"/>
    <protectedRange sqref="S58" name="区域2_2_3_2_1_1_1_1_1_1_1"/>
    <protectedRange sqref="S163" name="区域2_4_3_1_1_1_1_1_1_1"/>
    <protectedRange sqref="P11:P13" name="区域2_45_5_6_5_5_5_5_5_5_5"/>
    <protectedRange sqref="P11:P13" name="区域1_5_5_6_5_5_5_5_5_5_5"/>
    <protectedRange sqref="S59 S72 S92" name="区域2_2_3_2_2_2_2_1_3_3_3_3_3_3_3"/>
    <protectedRange sqref="S60 S73:S74 S93:S97" name="区域2_2_3_2_2_2_2_2"/>
  </protectedRanges>
  <autoFilter ref="A6:V220">
    <filterColumn colId="21">
      <filters>
        <filter val="1"/>
        <filter val="100"/>
        <filter val="101"/>
        <filter val="120"/>
        <filter val="200"/>
        <filter val="356"/>
        <filter val="377"/>
        <filter val="426"/>
        <filter val="456"/>
        <filter val="458"/>
        <filter val="50"/>
        <filter val="70"/>
        <filter val="712"/>
      </filters>
    </filterColumn>
  </autoFilter>
  <mergeCells count="858">
    <mergeCell ref="S44:S45"/>
    <mergeCell ref="S46:S47"/>
    <mergeCell ref="S48:S49"/>
    <mergeCell ref="T14:T15"/>
    <mergeCell ref="T16:T17"/>
    <mergeCell ref="T18:T19"/>
    <mergeCell ref="T20:T21"/>
    <mergeCell ref="T22:T23"/>
    <mergeCell ref="T31:T32"/>
    <mergeCell ref="T33:T34"/>
    <mergeCell ref="T35:T36"/>
    <mergeCell ref="T37:T38"/>
    <mergeCell ref="T42:T43"/>
    <mergeCell ref="T44:T45"/>
    <mergeCell ref="T46:T47"/>
    <mergeCell ref="T48:T49"/>
    <mergeCell ref="S16:S17"/>
    <mergeCell ref="S18:S19"/>
    <mergeCell ref="S20:S21"/>
    <mergeCell ref="S22:S23"/>
    <mergeCell ref="S31:S32"/>
    <mergeCell ref="S33:S34"/>
    <mergeCell ref="S35:S36"/>
    <mergeCell ref="S37:S38"/>
    <mergeCell ref="S42:S43"/>
    <mergeCell ref="Q134:Q135"/>
    <mergeCell ref="Q136:Q137"/>
    <mergeCell ref="Q138:Q139"/>
    <mergeCell ref="Q140:Q141"/>
    <mergeCell ref="Q142:Q143"/>
    <mergeCell ref="R14:R15"/>
    <mergeCell ref="R16:R17"/>
    <mergeCell ref="R18:R19"/>
    <mergeCell ref="R20:R21"/>
    <mergeCell ref="R22:R23"/>
    <mergeCell ref="R31:R32"/>
    <mergeCell ref="R33:R34"/>
    <mergeCell ref="R35:R36"/>
    <mergeCell ref="R37:R38"/>
    <mergeCell ref="R42:R43"/>
    <mergeCell ref="R44:R45"/>
    <mergeCell ref="R46:R47"/>
    <mergeCell ref="R48:R49"/>
    <mergeCell ref="Q97:Q98"/>
    <mergeCell ref="Q99:Q100"/>
    <mergeCell ref="Q101:Q102"/>
    <mergeCell ref="Q118:Q119"/>
    <mergeCell ref="Q120:Q121"/>
    <mergeCell ref="Q122:Q123"/>
    <mergeCell ref="Q124:Q125"/>
    <mergeCell ref="Q126:Q127"/>
    <mergeCell ref="Q128:Q129"/>
    <mergeCell ref="P142:P143"/>
    <mergeCell ref="Q14:Q15"/>
    <mergeCell ref="Q16:Q17"/>
    <mergeCell ref="Q18:Q19"/>
    <mergeCell ref="Q20:Q21"/>
    <mergeCell ref="Q22:Q23"/>
    <mergeCell ref="Q31:Q32"/>
    <mergeCell ref="Q33:Q34"/>
    <mergeCell ref="Q35:Q36"/>
    <mergeCell ref="Q37:Q38"/>
    <mergeCell ref="Q42:Q43"/>
    <mergeCell ref="Q44:Q45"/>
    <mergeCell ref="Q46:Q47"/>
    <mergeCell ref="Q48:Q49"/>
    <mergeCell ref="Q61:Q62"/>
    <mergeCell ref="Q63:Q64"/>
    <mergeCell ref="Q65:Q66"/>
    <mergeCell ref="Q75:Q76"/>
    <mergeCell ref="Q77:Q78"/>
    <mergeCell ref="Q79:Q80"/>
    <mergeCell ref="Q81:Q82"/>
    <mergeCell ref="Q83:Q84"/>
    <mergeCell ref="Q85:Q86"/>
    <mergeCell ref="Q95:Q96"/>
    <mergeCell ref="P120:P121"/>
    <mergeCell ref="P122:P123"/>
    <mergeCell ref="P124:P125"/>
    <mergeCell ref="P126:P127"/>
    <mergeCell ref="P128:P129"/>
    <mergeCell ref="P134:P135"/>
    <mergeCell ref="P136:P137"/>
    <mergeCell ref="P138:P139"/>
    <mergeCell ref="P140:P141"/>
    <mergeCell ref="P79:P80"/>
    <mergeCell ref="P81:P82"/>
    <mergeCell ref="P83:P84"/>
    <mergeCell ref="P85:P86"/>
    <mergeCell ref="P95:P96"/>
    <mergeCell ref="P97:P98"/>
    <mergeCell ref="P99:P100"/>
    <mergeCell ref="P101:P102"/>
    <mergeCell ref="P118:P119"/>
    <mergeCell ref="O128:O129"/>
    <mergeCell ref="O134:O135"/>
    <mergeCell ref="O136:O137"/>
    <mergeCell ref="O138:O139"/>
    <mergeCell ref="O140:O141"/>
    <mergeCell ref="O142:O143"/>
    <mergeCell ref="P14:P15"/>
    <mergeCell ref="P16:P17"/>
    <mergeCell ref="P18:P19"/>
    <mergeCell ref="P20:P21"/>
    <mergeCell ref="P22:P23"/>
    <mergeCell ref="P31:P32"/>
    <mergeCell ref="P33:P34"/>
    <mergeCell ref="P35:P36"/>
    <mergeCell ref="P37:P38"/>
    <mergeCell ref="P42:P43"/>
    <mergeCell ref="P44:P45"/>
    <mergeCell ref="P46:P47"/>
    <mergeCell ref="P48:P49"/>
    <mergeCell ref="P61:P62"/>
    <mergeCell ref="P63:P64"/>
    <mergeCell ref="P65:P66"/>
    <mergeCell ref="P75:P76"/>
    <mergeCell ref="P77:P78"/>
    <mergeCell ref="O95:O96"/>
    <mergeCell ref="O97:O98"/>
    <mergeCell ref="O99:O100"/>
    <mergeCell ref="O101:O102"/>
    <mergeCell ref="O118:O119"/>
    <mergeCell ref="O120:O121"/>
    <mergeCell ref="O122:O123"/>
    <mergeCell ref="O124:O125"/>
    <mergeCell ref="O126:O127"/>
    <mergeCell ref="N175:N182"/>
    <mergeCell ref="N191:N193"/>
    <mergeCell ref="O14:O15"/>
    <mergeCell ref="O16:O17"/>
    <mergeCell ref="O18:O19"/>
    <mergeCell ref="O20:O21"/>
    <mergeCell ref="O22:O23"/>
    <mergeCell ref="O31:O32"/>
    <mergeCell ref="O33:O34"/>
    <mergeCell ref="O35:O36"/>
    <mergeCell ref="O37:O38"/>
    <mergeCell ref="O42:O43"/>
    <mergeCell ref="O44:O45"/>
    <mergeCell ref="O46:O47"/>
    <mergeCell ref="O48:O49"/>
    <mergeCell ref="O61:O62"/>
    <mergeCell ref="O63:O64"/>
    <mergeCell ref="O65:O66"/>
    <mergeCell ref="O75:O76"/>
    <mergeCell ref="O77:O78"/>
    <mergeCell ref="O79:O80"/>
    <mergeCell ref="O81:O82"/>
    <mergeCell ref="O83:O84"/>
    <mergeCell ref="O85:O86"/>
    <mergeCell ref="N128:N129"/>
    <mergeCell ref="N130:N133"/>
    <mergeCell ref="N134:N135"/>
    <mergeCell ref="N136:N137"/>
    <mergeCell ref="N138:N139"/>
    <mergeCell ref="N140:N141"/>
    <mergeCell ref="N142:N143"/>
    <mergeCell ref="N144:N148"/>
    <mergeCell ref="N158:N165"/>
    <mergeCell ref="N99:N100"/>
    <mergeCell ref="N101:N102"/>
    <mergeCell ref="N105:N107"/>
    <mergeCell ref="N113:N117"/>
    <mergeCell ref="N118:N119"/>
    <mergeCell ref="N120:N121"/>
    <mergeCell ref="N122:N123"/>
    <mergeCell ref="N124:N125"/>
    <mergeCell ref="N126:N127"/>
    <mergeCell ref="N75:N76"/>
    <mergeCell ref="N77:N78"/>
    <mergeCell ref="N79:N80"/>
    <mergeCell ref="N81:N82"/>
    <mergeCell ref="N83:N84"/>
    <mergeCell ref="N85:N86"/>
    <mergeCell ref="N87:N94"/>
    <mergeCell ref="N95:N96"/>
    <mergeCell ref="N97:N98"/>
    <mergeCell ref="M158:M165"/>
    <mergeCell ref="M175:M182"/>
    <mergeCell ref="M191:M193"/>
    <mergeCell ref="N11:N13"/>
    <mergeCell ref="N14:N15"/>
    <mergeCell ref="N16:N17"/>
    <mergeCell ref="N18:N19"/>
    <mergeCell ref="N20:N21"/>
    <mergeCell ref="N22:N23"/>
    <mergeCell ref="N24:N30"/>
    <mergeCell ref="N31:N32"/>
    <mergeCell ref="N33:N34"/>
    <mergeCell ref="N35:N36"/>
    <mergeCell ref="N37:N38"/>
    <mergeCell ref="N39:N41"/>
    <mergeCell ref="N42:N43"/>
    <mergeCell ref="N44:N45"/>
    <mergeCell ref="N46:N47"/>
    <mergeCell ref="N48:N49"/>
    <mergeCell ref="N51:N60"/>
    <mergeCell ref="N61:N62"/>
    <mergeCell ref="N63:N64"/>
    <mergeCell ref="N65:N66"/>
    <mergeCell ref="N67:N74"/>
    <mergeCell ref="M126:M127"/>
    <mergeCell ref="M128:M129"/>
    <mergeCell ref="M130:M133"/>
    <mergeCell ref="M134:M135"/>
    <mergeCell ref="M136:M137"/>
    <mergeCell ref="M138:M139"/>
    <mergeCell ref="M140:M141"/>
    <mergeCell ref="M142:M143"/>
    <mergeCell ref="M144:M148"/>
    <mergeCell ref="M97:M98"/>
    <mergeCell ref="M99:M100"/>
    <mergeCell ref="M101:M102"/>
    <mergeCell ref="M105:M107"/>
    <mergeCell ref="M113:M117"/>
    <mergeCell ref="M118:M119"/>
    <mergeCell ref="M120:M121"/>
    <mergeCell ref="M122:M123"/>
    <mergeCell ref="M124:M125"/>
    <mergeCell ref="M67:M74"/>
    <mergeCell ref="M75:M76"/>
    <mergeCell ref="M77:M78"/>
    <mergeCell ref="M79:M80"/>
    <mergeCell ref="M81:M82"/>
    <mergeCell ref="M83:M84"/>
    <mergeCell ref="M85:M86"/>
    <mergeCell ref="M87:M94"/>
    <mergeCell ref="M95:M96"/>
    <mergeCell ref="M39:M41"/>
    <mergeCell ref="M42:M43"/>
    <mergeCell ref="M44:M45"/>
    <mergeCell ref="M46:M47"/>
    <mergeCell ref="M48:M49"/>
    <mergeCell ref="M51:M60"/>
    <mergeCell ref="M61:M62"/>
    <mergeCell ref="M63:M64"/>
    <mergeCell ref="M65:M66"/>
    <mergeCell ref="M16:M17"/>
    <mergeCell ref="M18:M19"/>
    <mergeCell ref="M20:M21"/>
    <mergeCell ref="M22:M23"/>
    <mergeCell ref="M24:M30"/>
    <mergeCell ref="M31:M32"/>
    <mergeCell ref="M33:M34"/>
    <mergeCell ref="M35:M36"/>
    <mergeCell ref="M37:M38"/>
    <mergeCell ref="L134:L135"/>
    <mergeCell ref="L136:L137"/>
    <mergeCell ref="L138:L139"/>
    <mergeCell ref="L140:L141"/>
    <mergeCell ref="L142:L143"/>
    <mergeCell ref="L144:L148"/>
    <mergeCell ref="L158:L165"/>
    <mergeCell ref="L175:L182"/>
    <mergeCell ref="L191:L193"/>
    <mergeCell ref="L105:L107"/>
    <mergeCell ref="L113:L117"/>
    <mergeCell ref="L118:L119"/>
    <mergeCell ref="L120:L121"/>
    <mergeCell ref="L122:L123"/>
    <mergeCell ref="L124:L125"/>
    <mergeCell ref="L126:L127"/>
    <mergeCell ref="L128:L129"/>
    <mergeCell ref="L130:L133"/>
    <mergeCell ref="L79:L80"/>
    <mergeCell ref="L81:L82"/>
    <mergeCell ref="L83:L84"/>
    <mergeCell ref="L85:L86"/>
    <mergeCell ref="L87:L94"/>
    <mergeCell ref="L95:L96"/>
    <mergeCell ref="L97:L98"/>
    <mergeCell ref="L99:L100"/>
    <mergeCell ref="L101:L102"/>
    <mergeCell ref="K191:K193"/>
    <mergeCell ref="L11:L13"/>
    <mergeCell ref="L14:L15"/>
    <mergeCell ref="L16:L17"/>
    <mergeCell ref="L18:L19"/>
    <mergeCell ref="L20:L21"/>
    <mergeCell ref="L22:L23"/>
    <mergeCell ref="L24:L30"/>
    <mergeCell ref="L31:L32"/>
    <mergeCell ref="L33:L34"/>
    <mergeCell ref="L35:L36"/>
    <mergeCell ref="L37:L38"/>
    <mergeCell ref="L39:L41"/>
    <mergeCell ref="L42:L43"/>
    <mergeCell ref="L44:L45"/>
    <mergeCell ref="L46:L47"/>
    <mergeCell ref="L48:L49"/>
    <mergeCell ref="L51:L60"/>
    <mergeCell ref="L61:L62"/>
    <mergeCell ref="L63:L64"/>
    <mergeCell ref="L65:L66"/>
    <mergeCell ref="L67:L74"/>
    <mergeCell ref="L75:L76"/>
    <mergeCell ref="L77:L78"/>
    <mergeCell ref="K130:K133"/>
    <mergeCell ref="K134:K135"/>
    <mergeCell ref="K136:K137"/>
    <mergeCell ref="K138:K139"/>
    <mergeCell ref="K140:K141"/>
    <mergeCell ref="K142:K143"/>
    <mergeCell ref="K144:K148"/>
    <mergeCell ref="K158:K165"/>
    <mergeCell ref="K175:K182"/>
    <mergeCell ref="K101:K102"/>
    <mergeCell ref="K105:K107"/>
    <mergeCell ref="K113:K117"/>
    <mergeCell ref="K118:K119"/>
    <mergeCell ref="K120:K121"/>
    <mergeCell ref="K122:K123"/>
    <mergeCell ref="K124:K125"/>
    <mergeCell ref="K126:K127"/>
    <mergeCell ref="K128:K129"/>
    <mergeCell ref="K77:K78"/>
    <mergeCell ref="K79:K80"/>
    <mergeCell ref="K81:K82"/>
    <mergeCell ref="K83:K84"/>
    <mergeCell ref="K85:K86"/>
    <mergeCell ref="K87:K94"/>
    <mergeCell ref="K95:K96"/>
    <mergeCell ref="K97:K98"/>
    <mergeCell ref="K99:K100"/>
    <mergeCell ref="J175:J182"/>
    <mergeCell ref="J191:J193"/>
    <mergeCell ref="K4:K5"/>
    <mergeCell ref="K14:K15"/>
    <mergeCell ref="K16:K17"/>
    <mergeCell ref="K18:K19"/>
    <mergeCell ref="K20:K21"/>
    <mergeCell ref="K22:K23"/>
    <mergeCell ref="K24:K30"/>
    <mergeCell ref="K31:K32"/>
    <mergeCell ref="K33:K34"/>
    <mergeCell ref="K35:K36"/>
    <mergeCell ref="K37:K38"/>
    <mergeCell ref="K39:K41"/>
    <mergeCell ref="K42:K43"/>
    <mergeCell ref="K44:K45"/>
    <mergeCell ref="K46:K47"/>
    <mergeCell ref="K48:K49"/>
    <mergeCell ref="K51:K60"/>
    <mergeCell ref="K61:K62"/>
    <mergeCell ref="K63:K64"/>
    <mergeCell ref="K65:K66"/>
    <mergeCell ref="K67:K74"/>
    <mergeCell ref="K75:K76"/>
    <mergeCell ref="J128:J129"/>
    <mergeCell ref="J130:J133"/>
    <mergeCell ref="J134:J135"/>
    <mergeCell ref="J136:J137"/>
    <mergeCell ref="J138:J139"/>
    <mergeCell ref="J140:J141"/>
    <mergeCell ref="J142:J143"/>
    <mergeCell ref="J144:J148"/>
    <mergeCell ref="J158:J165"/>
    <mergeCell ref="J99:J100"/>
    <mergeCell ref="J101:J102"/>
    <mergeCell ref="J105:J107"/>
    <mergeCell ref="J113:J117"/>
    <mergeCell ref="J118:J119"/>
    <mergeCell ref="J120:J121"/>
    <mergeCell ref="J122:J123"/>
    <mergeCell ref="J124:J125"/>
    <mergeCell ref="J126:J127"/>
    <mergeCell ref="J75:J76"/>
    <mergeCell ref="J77:J78"/>
    <mergeCell ref="J79:J80"/>
    <mergeCell ref="J81:J82"/>
    <mergeCell ref="J83:J84"/>
    <mergeCell ref="J85:J86"/>
    <mergeCell ref="J87:J94"/>
    <mergeCell ref="J95:J96"/>
    <mergeCell ref="J97:J98"/>
    <mergeCell ref="I158:I165"/>
    <mergeCell ref="I175:I182"/>
    <mergeCell ref="I191:I193"/>
    <mergeCell ref="J4:J5"/>
    <mergeCell ref="J14:J15"/>
    <mergeCell ref="J16:J17"/>
    <mergeCell ref="J18:J19"/>
    <mergeCell ref="J20:J21"/>
    <mergeCell ref="J22:J23"/>
    <mergeCell ref="J24:J30"/>
    <mergeCell ref="J31:J32"/>
    <mergeCell ref="J33:J34"/>
    <mergeCell ref="J35:J36"/>
    <mergeCell ref="J37:J38"/>
    <mergeCell ref="J39:J41"/>
    <mergeCell ref="J42:J43"/>
    <mergeCell ref="J44:J45"/>
    <mergeCell ref="J46:J47"/>
    <mergeCell ref="J48:J49"/>
    <mergeCell ref="J51:J60"/>
    <mergeCell ref="J61:J62"/>
    <mergeCell ref="J63:J64"/>
    <mergeCell ref="J65:J66"/>
    <mergeCell ref="J67:J74"/>
    <mergeCell ref="I126:I127"/>
    <mergeCell ref="I128:I129"/>
    <mergeCell ref="I130:I133"/>
    <mergeCell ref="I134:I135"/>
    <mergeCell ref="I136:I137"/>
    <mergeCell ref="I138:I139"/>
    <mergeCell ref="I140:I141"/>
    <mergeCell ref="I142:I143"/>
    <mergeCell ref="I144:I148"/>
    <mergeCell ref="I97:I98"/>
    <mergeCell ref="I99:I100"/>
    <mergeCell ref="I101:I102"/>
    <mergeCell ref="I105:I107"/>
    <mergeCell ref="I113:I117"/>
    <mergeCell ref="I118:I119"/>
    <mergeCell ref="I120:I121"/>
    <mergeCell ref="I122:I123"/>
    <mergeCell ref="I124:I125"/>
    <mergeCell ref="I67:I74"/>
    <mergeCell ref="I75:I76"/>
    <mergeCell ref="I77:I78"/>
    <mergeCell ref="I79:I80"/>
    <mergeCell ref="I81:I82"/>
    <mergeCell ref="I83:I84"/>
    <mergeCell ref="I85:I86"/>
    <mergeCell ref="I87:I94"/>
    <mergeCell ref="I95:I96"/>
    <mergeCell ref="H144:H148"/>
    <mergeCell ref="H158:H165"/>
    <mergeCell ref="H175:H182"/>
    <mergeCell ref="H191:H193"/>
    <mergeCell ref="I4:I5"/>
    <mergeCell ref="I14:I15"/>
    <mergeCell ref="I16:I17"/>
    <mergeCell ref="I18:I19"/>
    <mergeCell ref="I20:I21"/>
    <mergeCell ref="I22:I23"/>
    <mergeCell ref="I24:I30"/>
    <mergeCell ref="I31:I32"/>
    <mergeCell ref="I33:I34"/>
    <mergeCell ref="I35:I36"/>
    <mergeCell ref="I37:I38"/>
    <mergeCell ref="I39:I41"/>
    <mergeCell ref="I42:I43"/>
    <mergeCell ref="I44:I45"/>
    <mergeCell ref="I46:I47"/>
    <mergeCell ref="I48:I49"/>
    <mergeCell ref="I51:I60"/>
    <mergeCell ref="I61:I62"/>
    <mergeCell ref="I63:I64"/>
    <mergeCell ref="I65:I66"/>
    <mergeCell ref="H124:H125"/>
    <mergeCell ref="H126:H127"/>
    <mergeCell ref="H128:H129"/>
    <mergeCell ref="H130:H133"/>
    <mergeCell ref="H134:H135"/>
    <mergeCell ref="H136:H137"/>
    <mergeCell ref="H138:H139"/>
    <mergeCell ref="H140:H141"/>
    <mergeCell ref="H142:H143"/>
    <mergeCell ref="H95:H96"/>
    <mergeCell ref="H97:H98"/>
    <mergeCell ref="H99:H100"/>
    <mergeCell ref="H101:H102"/>
    <mergeCell ref="H105:H107"/>
    <mergeCell ref="H113:H117"/>
    <mergeCell ref="H118:H119"/>
    <mergeCell ref="H120:H121"/>
    <mergeCell ref="H122:H123"/>
    <mergeCell ref="H65:H66"/>
    <mergeCell ref="H67:H74"/>
    <mergeCell ref="H75:H76"/>
    <mergeCell ref="H77:H78"/>
    <mergeCell ref="H79:H80"/>
    <mergeCell ref="H81:H82"/>
    <mergeCell ref="H83:H84"/>
    <mergeCell ref="H85:H86"/>
    <mergeCell ref="H87:H94"/>
    <mergeCell ref="G142:G143"/>
    <mergeCell ref="G144:G148"/>
    <mergeCell ref="G158:G165"/>
    <mergeCell ref="G175:G182"/>
    <mergeCell ref="G191:G193"/>
    <mergeCell ref="H4:H5"/>
    <mergeCell ref="H14:H15"/>
    <mergeCell ref="H16:H17"/>
    <mergeCell ref="H18:H19"/>
    <mergeCell ref="H20:H21"/>
    <mergeCell ref="H22:H23"/>
    <mergeCell ref="H24:H30"/>
    <mergeCell ref="H31:H32"/>
    <mergeCell ref="H33:H34"/>
    <mergeCell ref="H35:H36"/>
    <mergeCell ref="H37:H38"/>
    <mergeCell ref="H39:H41"/>
    <mergeCell ref="H42:H43"/>
    <mergeCell ref="H44:H45"/>
    <mergeCell ref="H46:H47"/>
    <mergeCell ref="H48:H49"/>
    <mergeCell ref="H51:H60"/>
    <mergeCell ref="H61:H62"/>
    <mergeCell ref="H63:H64"/>
    <mergeCell ref="G122:G123"/>
    <mergeCell ref="G124:G125"/>
    <mergeCell ref="G126:G127"/>
    <mergeCell ref="G128:G129"/>
    <mergeCell ref="G130:G133"/>
    <mergeCell ref="G134:G135"/>
    <mergeCell ref="G136:G137"/>
    <mergeCell ref="G138:G139"/>
    <mergeCell ref="G140:G141"/>
    <mergeCell ref="G87:G94"/>
    <mergeCell ref="G95:G96"/>
    <mergeCell ref="G97:G98"/>
    <mergeCell ref="G99:G100"/>
    <mergeCell ref="G101:G102"/>
    <mergeCell ref="G105:G107"/>
    <mergeCell ref="G113:G117"/>
    <mergeCell ref="G118:G119"/>
    <mergeCell ref="G120:G121"/>
    <mergeCell ref="G63:G64"/>
    <mergeCell ref="G65:G66"/>
    <mergeCell ref="G67:G74"/>
    <mergeCell ref="G75:G76"/>
    <mergeCell ref="G77:G78"/>
    <mergeCell ref="G79:G80"/>
    <mergeCell ref="G81:G82"/>
    <mergeCell ref="G83:G84"/>
    <mergeCell ref="G85:G86"/>
    <mergeCell ref="F140:F141"/>
    <mergeCell ref="F142:F143"/>
    <mergeCell ref="F144:F148"/>
    <mergeCell ref="F158:F165"/>
    <mergeCell ref="F175:F182"/>
    <mergeCell ref="F191:F193"/>
    <mergeCell ref="G11:G13"/>
    <mergeCell ref="G14:G15"/>
    <mergeCell ref="G16:G17"/>
    <mergeCell ref="G18:G19"/>
    <mergeCell ref="G20:G21"/>
    <mergeCell ref="G22:G23"/>
    <mergeCell ref="G24:G30"/>
    <mergeCell ref="G31:G32"/>
    <mergeCell ref="G33:G34"/>
    <mergeCell ref="G35:G36"/>
    <mergeCell ref="G37:G38"/>
    <mergeCell ref="G39:G41"/>
    <mergeCell ref="G42:G43"/>
    <mergeCell ref="G44:G45"/>
    <mergeCell ref="G46:G47"/>
    <mergeCell ref="G48:G49"/>
    <mergeCell ref="G51:G60"/>
    <mergeCell ref="G61:G62"/>
    <mergeCell ref="F120:F121"/>
    <mergeCell ref="F122:F123"/>
    <mergeCell ref="F124:F125"/>
    <mergeCell ref="F126:F127"/>
    <mergeCell ref="F128:F129"/>
    <mergeCell ref="F130:F133"/>
    <mergeCell ref="F134:F135"/>
    <mergeCell ref="F136:F137"/>
    <mergeCell ref="F138:F139"/>
    <mergeCell ref="F85:F86"/>
    <mergeCell ref="F87:F94"/>
    <mergeCell ref="F95:F96"/>
    <mergeCell ref="F97:F98"/>
    <mergeCell ref="F99:F100"/>
    <mergeCell ref="F101:F102"/>
    <mergeCell ref="F105:F107"/>
    <mergeCell ref="F113:F117"/>
    <mergeCell ref="F118:F119"/>
    <mergeCell ref="F61:F62"/>
    <mergeCell ref="F63:F64"/>
    <mergeCell ref="F65:F66"/>
    <mergeCell ref="F67:F74"/>
    <mergeCell ref="F75:F76"/>
    <mergeCell ref="F77:F78"/>
    <mergeCell ref="F79:F80"/>
    <mergeCell ref="F81:F82"/>
    <mergeCell ref="F83:F84"/>
    <mergeCell ref="E138:E139"/>
    <mergeCell ref="E140:E141"/>
    <mergeCell ref="E142:E143"/>
    <mergeCell ref="E144:E148"/>
    <mergeCell ref="E158:E165"/>
    <mergeCell ref="E175:E182"/>
    <mergeCell ref="E191:E193"/>
    <mergeCell ref="F11:F13"/>
    <mergeCell ref="F14:F15"/>
    <mergeCell ref="F16:F17"/>
    <mergeCell ref="F18:F19"/>
    <mergeCell ref="F20:F21"/>
    <mergeCell ref="F22:F23"/>
    <mergeCell ref="F24:F30"/>
    <mergeCell ref="F31:F32"/>
    <mergeCell ref="F33:F34"/>
    <mergeCell ref="F35:F36"/>
    <mergeCell ref="F37:F38"/>
    <mergeCell ref="F39:F41"/>
    <mergeCell ref="F42:F43"/>
    <mergeCell ref="F44:F45"/>
    <mergeCell ref="F46:F47"/>
    <mergeCell ref="F48:F49"/>
    <mergeCell ref="F51:F60"/>
    <mergeCell ref="E118:E119"/>
    <mergeCell ref="E120:E121"/>
    <mergeCell ref="E122:E123"/>
    <mergeCell ref="E124:E125"/>
    <mergeCell ref="E126:E127"/>
    <mergeCell ref="E128:E129"/>
    <mergeCell ref="E130:E133"/>
    <mergeCell ref="E134:E135"/>
    <mergeCell ref="E136:E137"/>
    <mergeCell ref="E83:E84"/>
    <mergeCell ref="E85:E86"/>
    <mergeCell ref="E87:E94"/>
    <mergeCell ref="E95:E96"/>
    <mergeCell ref="E97:E98"/>
    <mergeCell ref="E99:E100"/>
    <mergeCell ref="E101:E102"/>
    <mergeCell ref="E105:E107"/>
    <mergeCell ref="E113:E117"/>
    <mergeCell ref="E51:E60"/>
    <mergeCell ref="E61:E62"/>
    <mergeCell ref="E63:E64"/>
    <mergeCell ref="E65:E66"/>
    <mergeCell ref="E67:E74"/>
    <mergeCell ref="E75:E76"/>
    <mergeCell ref="E77:E78"/>
    <mergeCell ref="E79:E80"/>
    <mergeCell ref="E81:E82"/>
    <mergeCell ref="D136:D137"/>
    <mergeCell ref="D138:D139"/>
    <mergeCell ref="D140:D141"/>
    <mergeCell ref="D142:D143"/>
    <mergeCell ref="D144:D148"/>
    <mergeCell ref="D158:D165"/>
    <mergeCell ref="D175:D182"/>
    <mergeCell ref="D191:D193"/>
    <mergeCell ref="E4:E5"/>
    <mergeCell ref="E14:E15"/>
    <mergeCell ref="E16:E17"/>
    <mergeCell ref="E18:E19"/>
    <mergeCell ref="E20:E21"/>
    <mergeCell ref="E22:E23"/>
    <mergeCell ref="E24:E30"/>
    <mergeCell ref="E31:E32"/>
    <mergeCell ref="E33:E34"/>
    <mergeCell ref="E35:E36"/>
    <mergeCell ref="E37:E38"/>
    <mergeCell ref="E39:E41"/>
    <mergeCell ref="E42:E43"/>
    <mergeCell ref="E44:E45"/>
    <mergeCell ref="E46:E47"/>
    <mergeCell ref="E48:E49"/>
    <mergeCell ref="D113:D117"/>
    <mergeCell ref="D118:D119"/>
    <mergeCell ref="D120:D121"/>
    <mergeCell ref="D122:D123"/>
    <mergeCell ref="D124:D125"/>
    <mergeCell ref="D126:D127"/>
    <mergeCell ref="D128:D129"/>
    <mergeCell ref="D130:D133"/>
    <mergeCell ref="D134:D135"/>
    <mergeCell ref="D81:D82"/>
    <mergeCell ref="D83:D84"/>
    <mergeCell ref="D85:D86"/>
    <mergeCell ref="D87:D94"/>
    <mergeCell ref="D95:D96"/>
    <mergeCell ref="D97:D98"/>
    <mergeCell ref="D99:D100"/>
    <mergeCell ref="D101:D102"/>
    <mergeCell ref="D105:D107"/>
    <mergeCell ref="C191:C193"/>
    <mergeCell ref="D14:D15"/>
    <mergeCell ref="D16:D17"/>
    <mergeCell ref="D18:D19"/>
    <mergeCell ref="D20:D21"/>
    <mergeCell ref="D22:D23"/>
    <mergeCell ref="D24:D30"/>
    <mergeCell ref="D31:D32"/>
    <mergeCell ref="D33:D34"/>
    <mergeCell ref="D35:D36"/>
    <mergeCell ref="D37:D38"/>
    <mergeCell ref="D39:D41"/>
    <mergeCell ref="D42:D43"/>
    <mergeCell ref="D44:D45"/>
    <mergeCell ref="D46:D47"/>
    <mergeCell ref="D48:D49"/>
    <mergeCell ref="D51:D60"/>
    <mergeCell ref="D61:D62"/>
    <mergeCell ref="D63:D64"/>
    <mergeCell ref="D65:D66"/>
    <mergeCell ref="D67:D74"/>
    <mergeCell ref="D75:D76"/>
    <mergeCell ref="D77:D78"/>
    <mergeCell ref="D79:D80"/>
    <mergeCell ref="C130:C133"/>
    <mergeCell ref="C134:C135"/>
    <mergeCell ref="C136:C137"/>
    <mergeCell ref="C138:C139"/>
    <mergeCell ref="C140:C141"/>
    <mergeCell ref="C142:C143"/>
    <mergeCell ref="C144:C148"/>
    <mergeCell ref="C158:C165"/>
    <mergeCell ref="C175:C182"/>
    <mergeCell ref="C101:C102"/>
    <mergeCell ref="C105:C107"/>
    <mergeCell ref="C113:C117"/>
    <mergeCell ref="C118:C119"/>
    <mergeCell ref="C120:C121"/>
    <mergeCell ref="C122:C123"/>
    <mergeCell ref="C124:C125"/>
    <mergeCell ref="C126:C127"/>
    <mergeCell ref="C128:C129"/>
    <mergeCell ref="C77:C78"/>
    <mergeCell ref="C79:C80"/>
    <mergeCell ref="C81:C82"/>
    <mergeCell ref="C83:C84"/>
    <mergeCell ref="C85:C86"/>
    <mergeCell ref="C87:C94"/>
    <mergeCell ref="C95:C96"/>
    <mergeCell ref="C97:C98"/>
    <mergeCell ref="C99:C100"/>
    <mergeCell ref="B158:B165"/>
    <mergeCell ref="B175:B182"/>
    <mergeCell ref="B191:B193"/>
    <mergeCell ref="C14:C15"/>
    <mergeCell ref="C16:C17"/>
    <mergeCell ref="C18:C19"/>
    <mergeCell ref="C20:C21"/>
    <mergeCell ref="C22:C23"/>
    <mergeCell ref="C24:C30"/>
    <mergeCell ref="C31:C32"/>
    <mergeCell ref="C33:C34"/>
    <mergeCell ref="C35:C36"/>
    <mergeCell ref="C37:C38"/>
    <mergeCell ref="C39:C41"/>
    <mergeCell ref="C42:C43"/>
    <mergeCell ref="C44:C45"/>
    <mergeCell ref="C46:C47"/>
    <mergeCell ref="C48:C49"/>
    <mergeCell ref="C51:C60"/>
    <mergeCell ref="C61:C62"/>
    <mergeCell ref="C63:C64"/>
    <mergeCell ref="C65:C66"/>
    <mergeCell ref="C67:C74"/>
    <mergeCell ref="C75:C76"/>
    <mergeCell ref="B126:B127"/>
    <mergeCell ref="B128:B129"/>
    <mergeCell ref="B130:B133"/>
    <mergeCell ref="B134:B135"/>
    <mergeCell ref="B136:B137"/>
    <mergeCell ref="B138:B139"/>
    <mergeCell ref="B140:B141"/>
    <mergeCell ref="B142:B143"/>
    <mergeCell ref="B144:B148"/>
    <mergeCell ref="B97:B98"/>
    <mergeCell ref="B99:B100"/>
    <mergeCell ref="B101:B102"/>
    <mergeCell ref="B105:B107"/>
    <mergeCell ref="B113:B117"/>
    <mergeCell ref="B118:B119"/>
    <mergeCell ref="B120:B121"/>
    <mergeCell ref="B122:B123"/>
    <mergeCell ref="B124:B125"/>
    <mergeCell ref="B73:B74"/>
    <mergeCell ref="B75:B76"/>
    <mergeCell ref="B77:B78"/>
    <mergeCell ref="B79:B80"/>
    <mergeCell ref="B81:B82"/>
    <mergeCell ref="B83:B84"/>
    <mergeCell ref="B85:B86"/>
    <mergeCell ref="B87:B94"/>
    <mergeCell ref="B95:B96"/>
    <mergeCell ref="A158:A165"/>
    <mergeCell ref="A175:A182"/>
    <mergeCell ref="A191:A193"/>
    <mergeCell ref="B4:B5"/>
    <mergeCell ref="B14:B15"/>
    <mergeCell ref="B16:B17"/>
    <mergeCell ref="B18:B19"/>
    <mergeCell ref="B20:B21"/>
    <mergeCell ref="B22:B23"/>
    <mergeCell ref="B24:B30"/>
    <mergeCell ref="B31:B32"/>
    <mergeCell ref="B33:B34"/>
    <mergeCell ref="B35:B36"/>
    <mergeCell ref="B37:B38"/>
    <mergeCell ref="B39:B41"/>
    <mergeCell ref="B42:B43"/>
    <mergeCell ref="B44:B45"/>
    <mergeCell ref="B46:B47"/>
    <mergeCell ref="B48:B49"/>
    <mergeCell ref="B51:B60"/>
    <mergeCell ref="B61:B62"/>
    <mergeCell ref="B63:B64"/>
    <mergeCell ref="B65:B66"/>
    <mergeCell ref="B71:B72"/>
    <mergeCell ref="A126:A127"/>
    <mergeCell ref="A128:A129"/>
    <mergeCell ref="A130:A133"/>
    <mergeCell ref="A134:A135"/>
    <mergeCell ref="A136:A137"/>
    <mergeCell ref="A138:A139"/>
    <mergeCell ref="A140:A141"/>
    <mergeCell ref="A142:A143"/>
    <mergeCell ref="A144:A148"/>
    <mergeCell ref="A97:A98"/>
    <mergeCell ref="A99:A100"/>
    <mergeCell ref="A101:A102"/>
    <mergeCell ref="A105:A107"/>
    <mergeCell ref="A113:A117"/>
    <mergeCell ref="A118:A119"/>
    <mergeCell ref="A120:A121"/>
    <mergeCell ref="A122:A123"/>
    <mergeCell ref="A124:A125"/>
    <mergeCell ref="A67:A74"/>
    <mergeCell ref="A75:A76"/>
    <mergeCell ref="A77:A78"/>
    <mergeCell ref="A79:A80"/>
    <mergeCell ref="A81:A82"/>
    <mergeCell ref="A83:A84"/>
    <mergeCell ref="A85:A86"/>
    <mergeCell ref="A87:A94"/>
    <mergeCell ref="A95:A96"/>
    <mergeCell ref="A39:A41"/>
    <mergeCell ref="A42:A43"/>
    <mergeCell ref="A44:A45"/>
    <mergeCell ref="A46:A47"/>
    <mergeCell ref="A48:A49"/>
    <mergeCell ref="A51:A60"/>
    <mergeCell ref="A61:A62"/>
    <mergeCell ref="A63:A64"/>
    <mergeCell ref="A65:A66"/>
    <mergeCell ref="A16:A17"/>
    <mergeCell ref="A18:A19"/>
    <mergeCell ref="A20:A21"/>
    <mergeCell ref="A22:A23"/>
    <mergeCell ref="A24:A30"/>
    <mergeCell ref="A31:A32"/>
    <mergeCell ref="A33:A34"/>
    <mergeCell ref="A35:A36"/>
    <mergeCell ref="A37:A38"/>
    <mergeCell ref="A2:T2"/>
    <mergeCell ref="C4:D4"/>
    <mergeCell ref="F4:G4"/>
    <mergeCell ref="L4:N4"/>
    <mergeCell ref="O7:Q7"/>
    <mergeCell ref="R7:T7"/>
    <mergeCell ref="A4:A5"/>
    <mergeCell ref="A11:A13"/>
    <mergeCell ref="A14:A15"/>
    <mergeCell ref="M11:M13"/>
    <mergeCell ref="M14:M15"/>
    <mergeCell ref="S14:S15"/>
    <mergeCell ref="O4:Q5"/>
    <mergeCell ref="R4:T5"/>
  </mergeCells>
  <phoneticPr fontId="16" type="noConversion"/>
  <dataValidations count="39">
    <dataValidation type="custom" allowBlank="1" showInputMessage="1" showErrorMessage="1" errorTitle="效益量值出错" error="本年投资计划大于零，效益量值应大于零" promptTitle="受益" prompt="当本年计划资金有值，应有受益人口数或新增灌溉面积等" sqref="S13">
      <formula1>IF(L13:L223&gt;0,S13:S223&gt;0,0)</formula1>
    </dataValidation>
    <dataValidation type="list" allowBlank="1" showInputMessage="1" showErrorMessage="1" sqref="R50 R202:R206 R208:R211">
      <formula1>$R$192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52">
      <formula1>IF(L54&gt;=0,S52&gt;0,0)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54">
      <formula1>IF(L55&gt;=0,S54&gt;0,0)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60 S67 S87 S94 S14:S51 S71:S74 S105:S158 S165:S189 S194:S225">
      <formula1>IF(L14&gt;=0,S14&gt;0,0)</formula1>
    </dataValidation>
    <dataValidation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59"/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2">
      <formula1>IF(L160&gt;=0,S162&gt;0,0)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3">
      <formula1>IF(L160&gt;=0,S163&gt;0,0)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4">
      <formula1>IF(L160&gt;=0,S164&gt;0,0)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1">
      <formula1>IF(L191&gt;0,S191&gt;0,0)</formula1>
    </dataValidation>
    <dataValidation type="list" allowBlank="1" showInputMessage="1" showErrorMessage="1" sqref="E14:E23 E31:E38 E42:E49 E61:E66 E75:E86 E95:E102 E108:E112 E118:E129 E134:E143 E149:E157 E166:E174 E183:E189 E194:E200 E202:E206 E208:E211 E213:E214 E216:E220">
      <formula1>$E$11:$E$13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4:G23 G31:G38 G42:G49 G61:G66 G75:G86 G95:G102 G108:G112 G118:G129 G134:G143 G149:G157 G166:G174 G183:G189 G194:G200 G202:G206 G208:G211 G213:G214 G216:G220">
      <formula1>IF(L14&gt;=0,G14&gt;0,0)</formula1>
    </dataValidation>
    <dataValidation showInputMessage="1" showErrorMessage="1" errorTitle="有投资无项目" error="“本年计划投资”值大于零时，“本年项目数量”值也应大于零。" promptTitle="效益量" prompt="本年计划投资额大于零，建设项目数也应大于零" sqref="G24:G30 L24:N30"/>
    <dataValidation type="list" allowBlank="1" showInputMessage="1" showErrorMessage="1" sqref="O14:O23">
      <formula1>$O$11:$O$13</formula1>
    </dataValidation>
    <dataValidation type="list" allowBlank="1" showInputMessage="1" showErrorMessage="1" sqref="O31:O38">
      <formula1>$O$24:$O$30</formula1>
    </dataValidation>
    <dataValidation type="list" allowBlank="1" showInputMessage="1" showErrorMessage="1" sqref="O42:O49">
      <formula1>$O$39:$O$41</formula1>
    </dataValidation>
    <dataValidation type="list" allowBlank="1" showInputMessage="1" showErrorMessage="1" sqref="O61:O66">
      <formula1>$O$51:$O$60</formula1>
    </dataValidation>
    <dataValidation type="list" allowBlank="1" showInputMessage="1" showErrorMessage="1" sqref="O75:O86">
      <formula1>$O$67:$O$74</formula1>
    </dataValidation>
    <dataValidation type="list" allowBlank="1" showInputMessage="1" showErrorMessage="1" sqref="O95:O102">
      <formula1>$O$87:$O$94</formula1>
    </dataValidation>
    <dataValidation type="list" allowBlank="1" showInputMessage="1" showErrorMessage="1" sqref="O108:O112">
      <formula1>$O$105:$O$107</formula1>
    </dataValidation>
    <dataValidation type="list" allowBlank="1" showInputMessage="1" showErrorMessage="1" sqref="O118:O129">
      <formula1>$O$113:$O$117</formula1>
    </dataValidation>
    <dataValidation type="list" allowBlank="1" showInputMessage="1" showErrorMessage="1" sqref="O134:O143">
      <formula1>$O$130:$O$133</formula1>
    </dataValidation>
    <dataValidation type="list" allowBlank="1" showInputMessage="1" showErrorMessage="1" sqref="O149:O157">
      <formula1>$O$144:$O$148</formula1>
    </dataValidation>
    <dataValidation type="list" allowBlank="1" showInputMessage="1" showErrorMessage="1" sqref="O166:O174">
      <formula1>$O$158:$O$165</formula1>
    </dataValidation>
    <dataValidation type="list" allowBlank="1" showInputMessage="1" showErrorMessage="1" sqref="O183:O189">
      <formula1>$O$175:$O$182</formula1>
    </dataValidation>
    <dataValidation type="list" allowBlank="1" showInputMessage="1" showErrorMessage="1" sqref="O194:O200">
      <formula1>$O$191:$O$193</formula1>
    </dataValidation>
    <dataValidation type="list" allowBlank="1" showInputMessage="1" showErrorMessage="1" sqref="O202:O206">
      <formula1>$O$201</formula1>
    </dataValidation>
    <dataValidation type="list" allowBlank="1" showInputMessage="1" showErrorMessage="1" sqref="O208:O211 O213:O214">
      <formula1>$O$207</formula1>
    </dataValidation>
    <dataValidation type="list" allowBlank="1" showInputMessage="1" showErrorMessage="1" sqref="O216:O220">
      <formula1>$O$215</formula1>
    </dataValidation>
    <dataValidation type="list" allowBlank="1" showInputMessage="1" showErrorMessage="1" sqref="R14:R23">
      <formula1>$R$11</formula1>
    </dataValidation>
    <dataValidation type="list" allowBlank="1" showInputMessage="1" showErrorMessage="1" sqref="R31:R38">
      <formula1>$R$25:$R$29</formula1>
    </dataValidation>
    <dataValidation type="list" allowBlank="1" showInputMessage="1" showErrorMessage="1" sqref="R42:R49 R108:R112 R183:R189 R213:R214">
      <formula1>#REF!</formula1>
    </dataValidation>
    <dataValidation type="list" allowBlank="1" showInputMessage="1" showErrorMessage="1" sqref="R61:R66 R75:R86 R95:R102">
      <formula1>"受益移民,人均年增收"</formula1>
    </dataValidation>
    <dataValidation type="list" allowBlank="1" showInputMessage="1" showErrorMessage="1" sqref="R118:R129">
      <formula1>$R$114:$R$115</formula1>
    </dataValidation>
    <dataValidation type="list" allowBlank="1" showInputMessage="1" showErrorMessage="1" sqref="R134:R143">
      <formula1>$R$131:$R$133</formula1>
    </dataValidation>
    <dataValidation type="list" allowBlank="1" showInputMessage="1" showErrorMessage="1" sqref="R149:R157">
      <formula1>$R$145:$R$146</formula1>
    </dataValidation>
    <dataValidation type="list" allowBlank="1" showInputMessage="1" showErrorMessage="1" sqref="R166:R174">
      <formula1>$R$159:$R$160</formula1>
    </dataValidation>
    <dataValidation type="list" allowBlank="1" showInputMessage="1" showErrorMessage="1" sqref="R194:R200">
      <formula1>$R$192:$R$193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0:S161">
      <formula1>IF(L159&gt;=0,S160&gt;0,0)</formula1>
    </dataValidation>
  </dataValidations>
  <printOptions horizontalCentered="1"/>
  <pageMargins left="0.59055118110236204" right="0.59055118110236204" top="0.78740157480314998" bottom="0.78740157480314998" header="0.39370078740157499" footer="0.39370078740157499"/>
  <pageSetup paperSize="9" orientation="landscape" useFirstPageNumber="1" r:id="rId1"/>
  <headerFooter alignWithMargins="0">
    <oddFooter>&amp;C第 &amp;P 页，共 &amp;N 页</oddFooter>
    <firstFooter>&amp;C:3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957"/>
  <sheetViews>
    <sheetView showGridLines="0" showZeros="0" view="pageBreakPreview" zoomScaleNormal="100" workbookViewId="0">
      <pane ySplit="5" topLeftCell="A6" activePane="bottomLeft" state="frozen"/>
      <selection pane="bottomLeft" activeCell="W7" sqref="W7"/>
    </sheetView>
  </sheetViews>
  <sheetFormatPr defaultColWidth="9" defaultRowHeight="18" customHeight="1"/>
  <cols>
    <col min="1" max="1" width="20.125" style="9" customWidth="1"/>
    <col min="2" max="4" width="5.125" style="10" customWidth="1"/>
    <col min="5" max="5" width="3.875" style="10" customWidth="1"/>
    <col min="6" max="7" width="3.625" style="10" customWidth="1"/>
    <col min="8" max="8" width="4.625" style="10" customWidth="1"/>
    <col min="9" max="11" width="3.625" style="10" customWidth="1"/>
    <col min="12" max="12" width="4.625" style="11" customWidth="1"/>
    <col min="13" max="13" width="5.25" style="10" customWidth="1"/>
    <col min="14" max="14" width="4.625" style="10" customWidth="1"/>
    <col min="15" max="15" width="14.125" style="12" customWidth="1"/>
    <col min="16" max="16" width="4.5" style="10" customWidth="1"/>
    <col min="17" max="17" width="5.125" style="9" customWidth="1"/>
    <col min="18" max="18" width="16.5" style="12" customWidth="1"/>
    <col min="19" max="19" width="4.75" style="13" customWidth="1"/>
    <col min="20" max="20" width="3.75" style="9" customWidth="1"/>
    <col min="21" max="21" width="5.125" style="12" customWidth="1"/>
    <col min="22" max="22" width="5.625" style="10" customWidth="1"/>
    <col min="23" max="16384" width="9" style="14"/>
  </cols>
  <sheetData>
    <row r="1" spans="1:23" ht="18" customHeight="1">
      <c r="A1" s="15" t="s">
        <v>159</v>
      </c>
    </row>
    <row r="2" spans="1:23" s="1" customFormat="1" ht="42" customHeight="1">
      <c r="A2" s="219" t="s">
        <v>160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94"/>
      <c r="V2" s="95" t="s">
        <v>2</v>
      </c>
      <c r="W2" s="94"/>
    </row>
    <row r="3" spans="1:23" s="2" customFormat="1" ht="20.25" customHeight="1">
      <c r="A3" s="16"/>
      <c r="B3" s="17"/>
      <c r="L3" s="51"/>
      <c r="O3" s="52"/>
      <c r="P3" s="53"/>
      <c r="Q3" s="96"/>
      <c r="R3" s="97" t="s">
        <v>3</v>
      </c>
      <c r="S3" s="98"/>
      <c r="T3" s="99"/>
      <c r="U3" s="97"/>
      <c r="V3" s="95"/>
      <c r="W3" s="100"/>
    </row>
    <row r="4" spans="1:23" s="2" customFormat="1" ht="17.25" customHeight="1">
      <c r="A4" s="224" t="s">
        <v>4</v>
      </c>
      <c r="B4" s="224" t="s">
        <v>5</v>
      </c>
      <c r="C4" s="220" t="s">
        <v>6</v>
      </c>
      <c r="D4" s="220"/>
      <c r="E4" s="224" t="s">
        <v>7</v>
      </c>
      <c r="F4" s="220" t="s">
        <v>8</v>
      </c>
      <c r="G4" s="220"/>
      <c r="H4" s="224" t="s">
        <v>9</v>
      </c>
      <c r="I4" s="224" t="s">
        <v>10</v>
      </c>
      <c r="J4" s="224" t="s">
        <v>11</v>
      </c>
      <c r="K4" s="224" t="s">
        <v>12</v>
      </c>
      <c r="L4" s="220" t="s">
        <v>13</v>
      </c>
      <c r="M4" s="220"/>
      <c r="N4" s="220"/>
      <c r="O4" s="245" t="s">
        <v>14</v>
      </c>
      <c r="P4" s="248"/>
      <c r="Q4" s="256"/>
      <c r="R4" s="245" t="s">
        <v>15</v>
      </c>
      <c r="S4" s="248"/>
      <c r="T4" s="256"/>
      <c r="U4" s="101"/>
      <c r="V4" s="95"/>
      <c r="W4" s="100"/>
    </row>
    <row r="5" spans="1:23" s="2" customFormat="1" ht="27" customHeight="1">
      <c r="A5" s="225"/>
      <c r="B5" s="225"/>
      <c r="C5" s="19" t="s">
        <v>16</v>
      </c>
      <c r="D5" s="19" t="s">
        <v>17</v>
      </c>
      <c r="E5" s="225"/>
      <c r="F5" s="19" t="s">
        <v>18</v>
      </c>
      <c r="G5" s="19" t="s">
        <v>19</v>
      </c>
      <c r="H5" s="225"/>
      <c r="I5" s="225"/>
      <c r="J5" s="225"/>
      <c r="K5" s="225"/>
      <c r="L5" s="20" t="s">
        <v>20</v>
      </c>
      <c r="M5" s="20" t="s">
        <v>21</v>
      </c>
      <c r="N5" s="20" t="s">
        <v>22</v>
      </c>
      <c r="O5" s="246"/>
      <c r="P5" s="249"/>
      <c r="Q5" s="257"/>
      <c r="R5" s="246"/>
      <c r="S5" s="249"/>
      <c r="T5" s="257"/>
      <c r="U5" s="101"/>
      <c r="V5" s="95"/>
      <c r="W5" s="100"/>
    </row>
    <row r="6" spans="1:23" s="2" customFormat="1" ht="21" customHeight="1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  <c r="J6" s="21">
        <v>10</v>
      </c>
      <c r="K6" s="21">
        <v>11</v>
      </c>
      <c r="L6" s="56">
        <v>12</v>
      </c>
      <c r="M6" s="21">
        <v>13</v>
      </c>
      <c r="N6" s="21">
        <v>14</v>
      </c>
      <c r="O6" s="57">
        <v>15</v>
      </c>
      <c r="P6" s="58"/>
      <c r="Q6" s="102"/>
      <c r="R6" s="209">
        <v>16</v>
      </c>
      <c r="S6" s="210"/>
      <c r="T6" s="211"/>
      <c r="U6" s="101">
        <f>S6+P6+L6+G6</f>
        <v>19</v>
      </c>
      <c r="V6" s="100">
        <f t="shared" ref="V6:V69" si="0">S6+P6+L6+G6</f>
        <v>19</v>
      </c>
      <c r="W6" s="100"/>
    </row>
    <row r="7" spans="1:23" s="3" customFormat="1" ht="27" customHeight="1">
      <c r="A7" s="215" t="s">
        <v>23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6">
        <f>L8</f>
        <v>8</v>
      </c>
      <c r="M7" s="216">
        <f>M8</f>
        <v>8</v>
      </c>
      <c r="N7" s="215">
        <f>N8+N8+N368</f>
        <v>0</v>
      </c>
      <c r="O7" s="221"/>
      <c r="P7" s="222"/>
      <c r="Q7" s="223"/>
      <c r="R7" s="221"/>
      <c r="S7" s="222"/>
      <c r="T7" s="223"/>
      <c r="U7" s="217"/>
      <c r="V7" s="111">
        <f t="shared" si="0"/>
        <v>8</v>
      </c>
    </row>
    <row r="8" spans="1:23" s="7" customFormat="1" ht="21" customHeight="1">
      <c r="A8" s="30" t="s">
        <v>24</v>
      </c>
      <c r="B8" s="22"/>
      <c r="C8" s="22"/>
      <c r="D8" s="22"/>
      <c r="E8" s="22"/>
      <c r="F8" s="22" t="s">
        <v>25</v>
      </c>
      <c r="G8" s="31">
        <f>G9+G107+G194+G219</f>
        <v>1</v>
      </c>
      <c r="H8" s="32"/>
      <c r="I8" s="32"/>
      <c r="J8" s="32"/>
      <c r="K8" s="73"/>
      <c r="L8" s="31">
        <f t="shared" ref="L8:N8" si="1">L9+L107+L194+L219</f>
        <v>8</v>
      </c>
      <c r="M8" s="31">
        <f t="shared" si="1"/>
        <v>8</v>
      </c>
      <c r="N8" s="74">
        <f t="shared" si="1"/>
        <v>0</v>
      </c>
      <c r="O8" s="75"/>
      <c r="P8" s="76"/>
      <c r="Q8" s="116"/>
      <c r="R8" s="117"/>
      <c r="S8" s="118"/>
      <c r="T8" s="119"/>
      <c r="U8" s="120"/>
      <c r="V8" s="111">
        <f t="shared" si="0"/>
        <v>9</v>
      </c>
      <c r="W8" s="126"/>
    </row>
    <row r="9" spans="1:23" s="2" customFormat="1" ht="21" hidden="1" customHeight="1">
      <c r="A9" s="33" t="s">
        <v>26</v>
      </c>
      <c r="B9" s="34"/>
      <c r="C9" s="34"/>
      <c r="D9" s="34"/>
      <c r="E9" s="35"/>
      <c r="F9" s="34" t="s">
        <v>25</v>
      </c>
      <c r="G9" s="36">
        <f>G10+G50+G91</f>
        <v>0</v>
      </c>
      <c r="H9" s="34"/>
      <c r="I9" s="34"/>
      <c r="J9" s="34"/>
      <c r="K9" s="36"/>
      <c r="L9" s="36">
        <f t="shared" ref="L9:N9" si="2">L10+L50+L91</f>
        <v>0</v>
      </c>
      <c r="M9" s="36">
        <f t="shared" si="2"/>
        <v>0</v>
      </c>
      <c r="N9" s="36">
        <f t="shared" si="2"/>
        <v>0</v>
      </c>
      <c r="O9" s="77"/>
      <c r="P9" s="78"/>
      <c r="Q9" s="121"/>
      <c r="R9" s="122"/>
      <c r="S9" s="123"/>
      <c r="T9" s="124"/>
      <c r="U9" s="125"/>
      <c r="V9" s="111">
        <f t="shared" si="0"/>
        <v>0</v>
      </c>
      <c r="W9" s="100"/>
    </row>
    <row r="10" spans="1:23" s="2" customFormat="1" ht="18.95" hidden="1" customHeight="1">
      <c r="A10" s="37" t="s">
        <v>27</v>
      </c>
      <c r="B10" s="38"/>
      <c r="C10" s="38"/>
      <c r="D10" s="38"/>
      <c r="E10" s="39"/>
      <c r="F10" s="38" t="s">
        <v>25</v>
      </c>
      <c r="G10" s="40">
        <f>G11+G24+G39</f>
        <v>0</v>
      </c>
      <c r="H10" s="38"/>
      <c r="I10" s="38"/>
      <c r="J10" s="38"/>
      <c r="K10" s="40"/>
      <c r="L10" s="40">
        <f t="shared" ref="L10:N10" si="3">L11+L24+L39</f>
        <v>0</v>
      </c>
      <c r="M10" s="40">
        <f t="shared" si="3"/>
        <v>0</v>
      </c>
      <c r="N10" s="40">
        <f t="shared" si="3"/>
        <v>0</v>
      </c>
      <c r="O10" s="75"/>
      <c r="P10" s="76"/>
      <c r="Q10" s="116"/>
      <c r="R10" s="127"/>
      <c r="S10" s="128"/>
      <c r="T10" s="129"/>
      <c r="U10" s="130"/>
      <c r="V10" s="111">
        <f t="shared" si="0"/>
        <v>0</v>
      </c>
      <c r="W10" s="100"/>
    </row>
    <row r="11" spans="1:23" s="2" customFormat="1" ht="18.95" hidden="1" customHeight="1">
      <c r="A11" s="226" t="s">
        <v>28</v>
      </c>
      <c r="B11" s="41"/>
      <c r="C11" s="41"/>
      <c r="D11" s="42"/>
      <c r="E11" s="43" t="s">
        <v>29</v>
      </c>
      <c r="F11" s="237" t="s">
        <v>25</v>
      </c>
      <c r="G11" s="240">
        <f>SUM(G14:G23)</f>
        <v>0</v>
      </c>
      <c r="H11" s="41"/>
      <c r="I11" s="41"/>
      <c r="J11" s="41"/>
      <c r="K11" s="79"/>
      <c r="L11" s="240">
        <f t="shared" ref="L11:N11" si="4">SUM(L14:L23)</f>
        <v>0</v>
      </c>
      <c r="M11" s="240">
        <f t="shared" si="4"/>
        <v>0</v>
      </c>
      <c r="N11" s="240">
        <f t="shared" si="4"/>
        <v>0</v>
      </c>
      <c r="O11" s="80" t="s">
        <v>30</v>
      </c>
      <c r="P11" s="81">
        <f t="array" ref="P11">SUM(IF(ISERROR(SEARCH("土地开发",O14:O23)),0,1)*P14:P23)</f>
        <v>0</v>
      </c>
      <c r="Q11" s="131" t="s">
        <v>31</v>
      </c>
      <c r="R11" s="132" t="s">
        <v>32</v>
      </c>
      <c r="S11" s="133">
        <f t="array" ref="S11">SUM(IF(ISERROR(SEARCH("受益移民",R14:R23)),0,1)*S14:S23)</f>
        <v>0</v>
      </c>
      <c r="T11" s="134" t="s">
        <v>33</v>
      </c>
      <c r="U11" s="135"/>
      <c r="V11" s="111">
        <f t="shared" si="0"/>
        <v>0</v>
      </c>
      <c r="W11" s="100"/>
    </row>
    <row r="12" spans="1:23" s="2" customFormat="1" ht="18.95" hidden="1" customHeight="1">
      <c r="A12" s="227"/>
      <c r="B12" s="44"/>
      <c r="C12" s="44"/>
      <c r="D12" s="45"/>
      <c r="E12" s="46" t="s">
        <v>34</v>
      </c>
      <c r="F12" s="238"/>
      <c r="G12" s="241"/>
      <c r="H12" s="44"/>
      <c r="I12" s="44"/>
      <c r="J12" s="44"/>
      <c r="K12" s="82"/>
      <c r="L12" s="241"/>
      <c r="M12" s="241"/>
      <c r="N12" s="241"/>
      <c r="O12" s="80"/>
      <c r="P12" s="81">
        <f t="array" ref="P12">SUM(IF(ISERROR(SEARCH("中低产田改造",O13:O23)),0,1)*P13:P23)</f>
        <v>0</v>
      </c>
      <c r="Q12" s="131"/>
      <c r="R12" s="136"/>
      <c r="S12" s="137"/>
      <c r="T12" s="138"/>
      <c r="U12" s="135"/>
      <c r="V12" s="111">
        <f t="shared" si="0"/>
        <v>0</v>
      </c>
      <c r="W12" s="100"/>
    </row>
    <row r="13" spans="1:23" s="2" customFormat="1" ht="18.95" hidden="1" customHeight="1">
      <c r="A13" s="228"/>
      <c r="B13" s="47"/>
      <c r="C13" s="47"/>
      <c r="D13" s="48"/>
      <c r="E13" s="46" t="s">
        <v>35</v>
      </c>
      <c r="F13" s="239"/>
      <c r="G13" s="242"/>
      <c r="H13" s="47"/>
      <c r="I13" s="47"/>
      <c r="J13" s="47"/>
      <c r="K13" s="83"/>
      <c r="L13" s="242"/>
      <c r="M13" s="242"/>
      <c r="N13" s="242"/>
      <c r="O13" s="80" t="s">
        <v>36</v>
      </c>
      <c r="P13" s="81">
        <f t="array" ref="P13">SUM(IF(ISERROR(SEARCH("土地整理",O14:O23)),0,1)*P14:P23)</f>
        <v>0</v>
      </c>
      <c r="Q13" s="131" t="s">
        <v>31</v>
      </c>
      <c r="R13" s="136"/>
      <c r="S13" s="139"/>
      <c r="T13" s="138"/>
      <c r="U13" s="135"/>
      <c r="V13" s="111">
        <f t="shared" si="0"/>
        <v>0</v>
      </c>
      <c r="W13" s="100"/>
    </row>
    <row r="14" spans="1:23" s="2" customFormat="1" ht="15" hidden="1" customHeight="1">
      <c r="A14" s="229"/>
      <c r="B14" s="224" t="str">
        <f>MID(A14,1,MIN(IF(ISERROR(FIND({"县","市","区"},A14)),4^8,FIND({"县","市","区"},A14))))</f>
        <v/>
      </c>
      <c r="C14" s="224" t="str">
        <f>IF(ISERROR(MID(A14,LEN(B14)+1,MAX(IF(ISERROR(FIND({"道","乡","镇","处","场","区"},A14,LEN(B14)+1)),0,(FIND({"道","乡","镇","处","场","区"},A14,LEN(B14)+1))))-LEN(B14))),"",MID(A14,LEN(B14)+1,MIN(IF(ISERROR(FIND({"道","乡","镇","处","场","区"},A14,LEN(B14)+3)),4^8,(FIND({"道","乡","镇","处","场","区"},A14,LEN(B14)+3))))-LEN(B14)))</f>
        <v/>
      </c>
      <c r="D14" s="224" t="str">
        <f>IF(ISERROR(MID(A14,LEN(B14)+LEN(C14)+1,MAX(IF(ISERROR(FIND({"区","村","会","场"},A14,LEN(B14)+LEN(C14)+1)),0,(FIND({"区","村","会","场"},A14,LEN(B14)+LEN(C14)+1))))-LEN(B14)-LEN(C14))),"",MID(A14,LEN(B14)+LEN(C14)+1,MAX(IF(ISERROR(FIND({"区","村","会","场"},A14,LEN(B14)+LEN(C14)+3)),0,(FIND({"区","村","会","场"},A14,LEN(B14)+LEN(C14)+3))))-LEN(B14)-LEN(C14)))</f>
        <v/>
      </c>
      <c r="E14" s="229"/>
      <c r="F14" s="229" t="str">
        <f t="shared" ref="F14:F18" si="5">IF(G14="","","项")</f>
        <v/>
      </c>
      <c r="G14" s="229"/>
      <c r="H14" s="229"/>
      <c r="I14" s="229"/>
      <c r="J14" s="229"/>
      <c r="K14" s="229"/>
      <c r="L14" s="229">
        <f t="shared" ref="L14:L18" si="6">SUM(M14:N14)</f>
        <v>0</v>
      </c>
      <c r="M14" s="229"/>
      <c r="N14" s="243"/>
      <c r="O14" s="245"/>
      <c r="P14" s="248"/>
      <c r="Q14" s="251" t="str">
        <f t="shared" ref="Q14:Q18" si="7">IF(O14="基本口粮类其他","宗",IF(O14="","","亩"))</f>
        <v/>
      </c>
      <c r="R14" s="245" t="s">
        <v>32</v>
      </c>
      <c r="S14" s="248"/>
      <c r="T14" s="253" t="str">
        <f t="shared" ref="T14:T18" si="8">IF(R14="受益移民","人",IF(R14="","","亩"))</f>
        <v>人</v>
      </c>
      <c r="U14" s="97"/>
      <c r="V14" s="111">
        <f t="shared" si="0"/>
        <v>0</v>
      </c>
      <c r="W14" s="100"/>
    </row>
    <row r="15" spans="1:23" s="2" customFormat="1" ht="15" hidden="1" customHeight="1">
      <c r="A15" s="230"/>
      <c r="B15" s="225"/>
      <c r="C15" s="225"/>
      <c r="D15" s="225"/>
      <c r="E15" s="230"/>
      <c r="F15" s="230"/>
      <c r="G15" s="230"/>
      <c r="H15" s="230"/>
      <c r="I15" s="230"/>
      <c r="J15" s="230"/>
      <c r="K15" s="230"/>
      <c r="L15" s="230"/>
      <c r="M15" s="230"/>
      <c r="N15" s="244"/>
      <c r="O15" s="246"/>
      <c r="P15" s="249"/>
      <c r="Q15" s="252"/>
      <c r="R15" s="246"/>
      <c r="S15" s="249"/>
      <c r="T15" s="254"/>
      <c r="U15" s="97"/>
      <c r="V15" s="111">
        <f t="shared" si="0"/>
        <v>0</v>
      </c>
      <c r="W15" s="100"/>
    </row>
    <row r="16" spans="1:23" s="2" customFormat="1" ht="15" hidden="1" customHeight="1">
      <c r="A16" s="229"/>
      <c r="B16" s="224" t="str">
        <f>MID(A16,1,MIN(IF(ISERROR(FIND({"县","市","区"},A16)),4^8,FIND({"县","市","区"},A16))))</f>
        <v/>
      </c>
      <c r="C16" s="224" t="str">
        <f>IF(ISERROR(MID(A16,LEN(B16)+1,MAX(IF(ISERROR(FIND({"道","乡","镇","处","场","区"},A16,LEN(B16)+1)),0,(FIND({"道","乡","镇","处","场","区"},A16,LEN(B16)+1))))-LEN(B16))),"",MID(A16,LEN(B16)+1,MIN(IF(ISERROR(FIND({"道","乡","镇","处","场","区"},A16,LEN(B16)+3)),4^8,(FIND({"道","乡","镇","处","场","区"},A16,LEN(B16)+3))))-LEN(B16)))</f>
        <v/>
      </c>
      <c r="D16" s="224" t="str">
        <f>IF(ISERROR(MID(A16,LEN(B16)+LEN(C16)+1,MAX(IF(ISERROR(FIND({"区","村","会","场"},A16,LEN(B16)+LEN(C16)+1)),0,(FIND({"区","村","会","场"},A16,LEN(B16)+LEN(C16)+1))))-LEN(B16)-LEN(C16))),"",MID(A16,LEN(B16)+LEN(C16)+1,MAX(IF(ISERROR(FIND({"区","村","会","场"},A16,LEN(B16)+LEN(C16)+3)),0,(FIND({"区","村","会","场"},A16,LEN(B16)+LEN(C16)+3))))-LEN(B16)-LEN(C16)))</f>
        <v/>
      </c>
      <c r="E16" s="229"/>
      <c r="F16" s="229" t="str">
        <f t="shared" si="5"/>
        <v/>
      </c>
      <c r="G16" s="229"/>
      <c r="H16" s="229"/>
      <c r="I16" s="229"/>
      <c r="J16" s="229"/>
      <c r="K16" s="229"/>
      <c r="L16" s="229">
        <f t="shared" si="6"/>
        <v>0</v>
      </c>
      <c r="M16" s="229"/>
      <c r="N16" s="243"/>
      <c r="O16" s="245"/>
      <c r="P16" s="248"/>
      <c r="Q16" s="251" t="str">
        <f t="shared" si="7"/>
        <v/>
      </c>
      <c r="R16" s="245" t="s">
        <v>32</v>
      </c>
      <c r="S16" s="248"/>
      <c r="T16" s="253" t="str">
        <f t="shared" si="8"/>
        <v>人</v>
      </c>
      <c r="U16" s="97"/>
      <c r="V16" s="111">
        <f t="shared" si="0"/>
        <v>0</v>
      </c>
      <c r="W16" s="100"/>
    </row>
    <row r="17" spans="1:23" s="2" customFormat="1" ht="15" hidden="1" customHeight="1">
      <c r="A17" s="230"/>
      <c r="B17" s="225"/>
      <c r="C17" s="225"/>
      <c r="D17" s="225"/>
      <c r="E17" s="230"/>
      <c r="F17" s="230"/>
      <c r="G17" s="230"/>
      <c r="H17" s="230"/>
      <c r="I17" s="230"/>
      <c r="J17" s="230"/>
      <c r="K17" s="230"/>
      <c r="L17" s="230"/>
      <c r="M17" s="230"/>
      <c r="N17" s="244"/>
      <c r="O17" s="246"/>
      <c r="P17" s="249"/>
      <c r="Q17" s="252"/>
      <c r="R17" s="246"/>
      <c r="S17" s="249"/>
      <c r="T17" s="254"/>
      <c r="U17" s="97"/>
      <c r="V17" s="111">
        <f t="shared" si="0"/>
        <v>0</v>
      </c>
      <c r="W17" s="100"/>
    </row>
    <row r="18" spans="1:23" s="2" customFormat="1" ht="15" hidden="1" customHeight="1">
      <c r="A18" s="229"/>
      <c r="B18" s="224" t="str">
        <f>MID(A18,1,MIN(IF(ISERROR(FIND({"县","市","区"},A18)),4^8,FIND({"县","市","区"},A18))))</f>
        <v/>
      </c>
      <c r="C18" s="224" t="str">
        <f>IF(ISERROR(MID(A18,LEN(B18)+1,MAX(IF(ISERROR(FIND({"道","乡","镇","处","场","区"},A18,LEN(B18)+1)),0,(FIND({"道","乡","镇","处","场","区"},A18,LEN(B18)+1))))-LEN(B18))),"",MID(A18,LEN(B18)+1,MIN(IF(ISERROR(FIND({"道","乡","镇","处","场","区"},A18,LEN(B18)+3)),4^8,(FIND({"道","乡","镇","处","场","区"},A18,LEN(B18)+3))))-LEN(B18)))</f>
        <v/>
      </c>
      <c r="D18" s="224" t="str">
        <f>IF(ISERROR(MID(A18,LEN(B18)+LEN(C18)+1,MAX(IF(ISERROR(FIND({"区","村","会","场"},A18,LEN(B18)+LEN(C18)+1)),0,(FIND({"区","村","会","场"},A18,LEN(B18)+LEN(C18)+1))))-LEN(B18)-LEN(C18))),"",MID(A18,LEN(B18)+LEN(C18)+1,MAX(IF(ISERROR(FIND({"区","村","会","场"},A18,LEN(B18)+LEN(C18)+3)),0,(FIND({"区","村","会","场"},A18,LEN(B18)+LEN(C18)+3))))-LEN(B18)-LEN(C18)))</f>
        <v/>
      </c>
      <c r="E18" s="229"/>
      <c r="F18" s="229" t="str">
        <f t="shared" si="5"/>
        <v/>
      </c>
      <c r="G18" s="229"/>
      <c r="H18" s="229"/>
      <c r="I18" s="229"/>
      <c r="J18" s="229"/>
      <c r="K18" s="229"/>
      <c r="L18" s="229">
        <f t="shared" si="6"/>
        <v>0</v>
      </c>
      <c r="M18" s="229"/>
      <c r="N18" s="243"/>
      <c r="O18" s="245"/>
      <c r="P18" s="248"/>
      <c r="Q18" s="251" t="str">
        <f t="shared" si="7"/>
        <v/>
      </c>
      <c r="R18" s="245" t="s">
        <v>32</v>
      </c>
      <c r="S18" s="248"/>
      <c r="T18" s="253" t="str">
        <f t="shared" si="8"/>
        <v>人</v>
      </c>
      <c r="U18" s="97"/>
      <c r="V18" s="111">
        <f t="shared" si="0"/>
        <v>0</v>
      </c>
      <c r="W18" s="100"/>
    </row>
    <row r="19" spans="1:23" s="2" customFormat="1" ht="15" hidden="1" customHeight="1">
      <c r="A19" s="230"/>
      <c r="B19" s="225"/>
      <c r="C19" s="225"/>
      <c r="D19" s="225"/>
      <c r="E19" s="230"/>
      <c r="F19" s="230"/>
      <c r="G19" s="230"/>
      <c r="H19" s="230"/>
      <c r="I19" s="230"/>
      <c r="J19" s="230"/>
      <c r="K19" s="230"/>
      <c r="L19" s="230"/>
      <c r="M19" s="230"/>
      <c r="N19" s="244"/>
      <c r="O19" s="246"/>
      <c r="P19" s="249"/>
      <c r="Q19" s="252"/>
      <c r="R19" s="246"/>
      <c r="S19" s="249"/>
      <c r="T19" s="254"/>
      <c r="U19" s="97"/>
      <c r="V19" s="111">
        <f t="shared" si="0"/>
        <v>0</v>
      </c>
      <c r="W19" s="100"/>
    </row>
    <row r="20" spans="1:23" s="2" customFormat="1" ht="15" hidden="1" customHeight="1">
      <c r="A20" s="229"/>
      <c r="B20" s="224" t="str">
        <f>MID(A20,1,MIN(IF(ISERROR(FIND({"县","市","区"},A20)),4^8,FIND({"县","市","区"},A20))))</f>
        <v/>
      </c>
      <c r="C20" s="224" t="str">
        <f>IF(ISERROR(MID(A20,LEN(B20)+1,MAX(IF(ISERROR(FIND({"道","乡","镇","处","场","区"},A20,LEN(B20)+1)),0,(FIND({"道","乡","镇","处","场","区"},A20,LEN(B20)+1))))-LEN(B20))),"",MID(A20,LEN(B20)+1,MIN(IF(ISERROR(FIND({"道","乡","镇","处","场","区"},A20,LEN(B20)+3)),4^8,(FIND({"道","乡","镇","处","场","区"},A20,LEN(B20)+3))))-LEN(B20)))</f>
        <v/>
      </c>
      <c r="D20" s="224" t="str">
        <f>IF(ISERROR(MID(A20,LEN(B20)+LEN(C20)+1,MAX(IF(ISERROR(FIND({"区","村","会","场"},A20,LEN(B20)+LEN(C20)+1)),0,(FIND({"区","村","会","场"},A20,LEN(B20)+LEN(C20)+1))))-LEN(B20)-LEN(C20))),"",MID(A20,LEN(B20)+LEN(C20)+1,MAX(IF(ISERROR(FIND({"区","村","会","场"},A20,LEN(B20)+LEN(C20)+3)),0,(FIND({"区","村","会","场"},A20,LEN(B20)+LEN(C20)+3))))-LEN(B20)-LEN(C20)))</f>
        <v/>
      </c>
      <c r="E20" s="229"/>
      <c r="F20" s="229" t="str">
        <f>IF(G20="","","项")</f>
        <v/>
      </c>
      <c r="G20" s="229"/>
      <c r="H20" s="229"/>
      <c r="I20" s="229"/>
      <c r="J20" s="229"/>
      <c r="K20" s="229"/>
      <c r="L20" s="229">
        <f>SUM(M20:N20)</f>
        <v>0</v>
      </c>
      <c r="M20" s="229"/>
      <c r="N20" s="243"/>
      <c r="O20" s="245"/>
      <c r="P20" s="248"/>
      <c r="Q20" s="251" t="str">
        <f>IF(O20="基本口粮类其他","宗",IF(O20="","","亩"))</f>
        <v/>
      </c>
      <c r="R20" s="245" t="s">
        <v>32</v>
      </c>
      <c r="S20" s="248"/>
      <c r="T20" s="253" t="str">
        <f>IF(R20="受益移民","人",IF(R20="","","亩"))</f>
        <v>人</v>
      </c>
      <c r="U20" s="97"/>
      <c r="V20" s="111">
        <f t="shared" si="0"/>
        <v>0</v>
      </c>
      <c r="W20" s="100"/>
    </row>
    <row r="21" spans="1:23" s="2" customFormat="1" ht="15" hidden="1" customHeight="1">
      <c r="A21" s="230"/>
      <c r="B21" s="225"/>
      <c r="C21" s="225"/>
      <c r="D21" s="225"/>
      <c r="E21" s="230"/>
      <c r="F21" s="230"/>
      <c r="G21" s="230"/>
      <c r="H21" s="230"/>
      <c r="I21" s="230"/>
      <c r="J21" s="230"/>
      <c r="K21" s="230"/>
      <c r="L21" s="230"/>
      <c r="M21" s="230"/>
      <c r="N21" s="244"/>
      <c r="O21" s="246"/>
      <c r="P21" s="249"/>
      <c r="Q21" s="252"/>
      <c r="R21" s="246"/>
      <c r="S21" s="249"/>
      <c r="T21" s="254"/>
      <c r="U21" s="97"/>
      <c r="V21" s="111">
        <f t="shared" si="0"/>
        <v>0</v>
      </c>
      <c r="W21" s="100"/>
    </row>
    <row r="22" spans="1:23" s="2" customFormat="1" ht="15" hidden="1" customHeight="1">
      <c r="A22" s="229"/>
      <c r="B22" s="224" t="str">
        <f>MID(A22,1,MIN(IF(ISERROR(FIND({"县","市","区"},A22)),4^8,FIND({"县","市","区"},A22))))</f>
        <v/>
      </c>
      <c r="C22" s="224" t="str">
        <f>IF(ISERROR(MID(A22,LEN(B22)+1,MAX(IF(ISERROR(FIND({"道","乡","镇","处","场","区"},A22,LEN(B22)+1)),0,(FIND({"道","乡","镇","处","场","区"},A22,LEN(B22)+1))))-LEN(B22))),"",MID(A22,LEN(B22)+1,MIN(IF(ISERROR(FIND({"道","乡","镇","处","场","区"},A22,LEN(B22)+3)),4^8,(FIND({"道","乡","镇","处","场","区"},A22,LEN(B22)+3))))-LEN(B22)))</f>
        <v/>
      </c>
      <c r="D22" s="224" t="str">
        <f>IF(ISERROR(MID(A22,LEN(B22)+LEN(C22)+1,MAX(IF(ISERROR(FIND({"区","村","会","场"},A22,LEN(B22)+LEN(C22)+1)),0,(FIND({"区","村","会","场"},A22,LEN(B22)+LEN(C22)+1))))-LEN(B22)-LEN(C22))),"",MID(A22,LEN(B22)+LEN(C22)+1,MAX(IF(ISERROR(FIND({"区","村","会","场"},A22,LEN(B22)+LEN(C22)+3)),0,(FIND({"区","村","会","场"},A22,LEN(B22)+LEN(C22)+3))))-LEN(B22)-LEN(C22)))</f>
        <v/>
      </c>
      <c r="E22" s="229"/>
      <c r="F22" s="229" t="str">
        <f>IF(G22="","","项")</f>
        <v/>
      </c>
      <c r="G22" s="229"/>
      <c r="H22" s="229"/>
      <c r="I22" s="229"/>
      <c r="J22" s="229"/>
      <c r="K22" s="229"/>
      <c r="L22" s="229">
        <f>SUM(M22:N22)</f>
        <v>0</v>
      </c>
      <c r="M22" s="229"/>
      <c r="N22" s="243"/>
      <c r="O22" s="245"/>
      <c r="P22" s="248"/>
      <c r="Q22" s="251" t="str">
        <f>IF(O22="基本口粮类其他","宗",IF(O22="","","亩"))</f>
        <v/>
      </c>
      <c r="R22" s="245" t="s">
        <v>32</v>
      </c>
      <c r="S22" s="248"/>
      <c r="T22" s="253" t="str">
        <f>IF(R22="受益移民","人",IF(R22="","","亩"))</f>
        <v>人</v>
      </c>
      <c r="U22" s="97"/>
      <c r="V22" s="111">
        <f t="shared" si="0"/>
        <v>0</v>
      </c>
      <c r="W22" s="100"/>
    </row>
    <row r="23" spans="1:23" s="2" customFormat="1" ht="13.5" hidden="1" customHeight="1">
      <c r="A23" s="230"/>
      <c r="B23" s="225"/>
      <c r="C23" s="225"/>
      <c r="D23" s="225"/>
      <c r="E23" s="230"/>
      <c r="F23" s="230"/>
      <c r="G23" s="230"/>
      <c r="H23" s="230"/>
      <c r="I23" s="230"/>
      <c r="J23" s="230"/>
      <c r="K23" s="230"/>
      <c r="L23" s="230"/>
      <c r="M23" s="230"/>
      <c r="N23" s="244"/>
      <c r="O23" s="246"/>
      <c r="P23" s="249"/>
      <c r="Q23" s="252"/>
      <c r="R23" s="246"/>
      <c r="S23" s="249"/>
      <c r="T23" s="254"/>
      <c r="U23" s="97"/>
      <c r="V23" s="111">
        <f t="shared" si="0"/>
        <v>0</v>
      </c>
      <c r="W23" s="100"/>
    </row>
    <row r="24" spans="1:23" s="2" customFormat="1" ht="13.5" hidden="1" customHeight="1">
      <c r="A24" s="231" t="s">
        <v>37</v>
      </c>
      <c r="B24" s="232"/>
      <c r="C24" s="232"/>
      <c r="D24" s="232"/>
      <c r="E24" s="232"/>
      <c r="F24" s="232" t="s">
        <v>25</v>
      </c>
      <c r="G24" s="232">
        <f>SUM(G31:G38)</f>
        <v>0</v>
      </c>
      <c r="H24" s="232"/>
      <c r="I24" s="232"/>
      <c r="J24" s="232"/>
      <c r="K24" s="232"/>
      <c r="L24" s="232">
        <f t="shared" ref="L24:N24" si="9">SUM(L31:L38)</f>
        <v>0</v>
      </c>
      <c r="M24" s="232">
        <f t="shared" si="9"/>
        <v>0</v>
      </c>
      <c r="N24" s="232">
        <f t="shared" si="9"/>
        <v>0</v>
      </c>
      <c r="O24" s="80" t="s">
        <v>38</v>
      </c>
      <c r="P24" s="81">
        <f t="array" ref="P24">SUM(IF(ISERROR(SEARCH("排灌站",O31:O38)),0,1)*P31:P38)</f>
        <v>0</v>
      </c>
      <c r="Q24" s="131" t="s">
        <v>39</v>
      </c>
      <c r="R24" s="132"/>
      <c r="S24" s="142"/>
      <c r="T24" s="134"/>
      <c r="U24" s="135"/>
      <c r="V24" s="111">
        <f t="shared" si="0"/>
        <v>0</v>
      </c>
      <c r="W24" s="100"/>
    </row>
    <row r="25" spans="1:23" s="2" customFormat="1" ht="13.5" hidden="1" customHeight="1">
      <c r="A25" s="231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80" t="s">
        <v>40</v>
      </c>
      <c r="P25" s="81">
        <f t="array" ref="P25">SUM(IF(ISERROR(SEARCH("机井",O31:O38)),0,1)*P31:P38)</f>
        <v>0</v>
      </c>
      <c r="Q25" s="131" t="s">
        <v>41</v>
      </c>
      <c r="R25" s="136" t="s">
        <v>32</v>
      </c>
      <c r="S25" s="137">
        <f t="array" ref="S25">SUM(IF(ISERROR(SEARCH("受益移民",R31:R38)),0,1)*S31:S38)</f>
        <v>0</v>
      </c>
      <c r="T25" s="138" t="s">
        <v>33</v>
      </c>
      <c r="U25" s="135"/>
      <c r="V25" s="111">
        <f t="shared" si="0"/>
        <v>0</v>
      </c>
      <c r="W25" s="100"/>
    </row>
    <row r="26" spans="1:23" s="2" customFormat="1" ht="13.5" hidden="1" customHeight="1">
      <c r="A26" s="231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80" t="s">
        <v>42</v>
      </c>
      <c r="P26" s="81">
        <f t="array" ref="P26">SUM(IF(ISERROR(SEARCH("渠道",O31:O38)),0,1)*P31:P38)</f>
        <v>0</v>
      </c>
      <c r="Q26" s="131" t="s">
        <v>43</v>
      </c>
      <c r="R26" s="136" t="s">
        <v>44</v>
      </c>
      <c r="S26" s="137">
        <f t="array" ref="S26">SUM(IF(ISERROR(SEARCH("新增灌溉面积",R31:R38)),0,1)*S31:S38)</f>
        <v>0</v>
      </c>
      <c r="T26" s="138" t="s">
        <v>31</v>
      </c>
      <c r="U26" s="135"/>
      <c r="V26" s="111">
        <f t="shared" si="0"/>
        <v>0</v>
      </c>
      <c r="W26" s="100"/>
    </row>
    <row r="27" spans="1:23" s="2" customFormat="1" ht="13.5" hidden="1" customHeight="1">
      <c r="A27" s="231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80" t="s">
        <v>45</v>
      </c>
      <c r="P27" s="81">
        <f t="array" ref="P27">SUM(IF(ISERROR(SEARCH("涵闸",O31:O38)),0,1)*P31:P38)</f>
        <v>0</v>
      </c>
      <c r="Q27" s="131" t="s">
        <v>46</v>
      </c>
      <c r="R27" s="136" t="s">
        <v>47</v>
      </c>
      <c r="S27" s="137">
        <f t="array" ref="S27">SUM(IF(ISERROR(SEARCH("改善灌溉面积",R31:R38)),0,1)*S31:S38)</f>
        <v>0</v>
      </c>
      <c r="T27" s="138" t="s">
        <v>31</v>
      </c>
      <c r="U27" s="135"/>
      <c r="V27" s="111">
        <f t="shared" si="0"/>
        <v>0</v>
      </c>
      <c r="W27" s="100"/>
    </row>
    <row r="28" spans="1:23" s="2" customFormat="1" ht="13.5" hidden="1" customHeight="1">
      <c r="A28" s="231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80" t="s">
        <v>48</v>
      </c>
      <c r="P28" s="81">
        <f t="array" ref="P28">SUM(IF(ISERROR(SEARCH("堤坝",O31:O38)),0,1)*P31:P38)</f>
        <v>0</v>
      </c>
      <c r="Q28" s="131" t="s">
        <v>43</v>
      </c>
      <c r="R28" s="136" t="s">
        <v>49</v>
      </c>
      <c r="S28" s="137">
        <f t="array" ref="S28">SUM(IF(ISERROR(SEARCH("新增除涝面积",R31:R38)),0,1)*S31:S38)</f>
        <v>0</v>
      </c>
      <c r="T28" s="138" t="s">
        <v>31</v>
      </c>
      <c r="U28" s="135"/>
      <c r="V28" s="111">
        <f t="shared" si="0"/>
        <v>0</v>
      </c>
      <c r="W28" s="100"/>
    </row>
    <row r="29" spans="1:23" s="2" customFormat="1" ht="13.5" hidden="1" customHeight="1">
      <c r="A29" s="231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80" t="s">
        <v>50</v>
      </c>
      <c r="P29" s="81">
        <f t="array" ref="P29">SUM(IF(ISERROR(SEARCH("山塘",O31:O38)),0,1)*P31:P38)</f>
        <v>0</v>
      </c>
      <c r="Q29" s="131" t="s">
        <v>46</v>
      </c>
      <c r="R29" s="136" t="s">
        <v>51</v>
      </c>
      <c r="S29" s="137">
        <f t="array" ref="S29">SUM(IF(ISERROR(SEARCH("改善除涝面积",R31:R38)),0,1)*S31:S38)</f>
        <v>0</v>
      </c>
      <c r="T29" s="138" t="s">
        <v>31</v>
      </c>
      <c r="U29" s="135"/>
      <c r="V29" s="111">
        <f t="shared" si="0"/>
        <v>0</v>
      </c>
      <c r="W29" s="100"/>
    </row>
    <row r="30" spans="1:23" s="2" customFormat="1" ht="13.5" hidden="1" customHeight="1">
      <c r="A30" s="231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80" t="s">
        <v>52</v>
      </c>
      <c r="P30" s="81">
        <f t="array" ref="P30">SUM(IF(ISERROR(SEARCH("农田水利类其他",O31:O38)),0,1)*P31:P38)</f>
        <v>0</v>
      </c>
      <c r="Q30" s="131" t="s">
        <v>53</v>
      </c>
      <c r="R30" s="136"/>
      <c r="S30" s="139"/>
      <c r="T30" s="138"/>
      <c r="U30" s="135"/>
      <c r="V30" s="111">
        <f t="shared" si="0"/>
        <v>0</v>
      </c>
      <c r="W30" s="100"/>
    </row>
    <row r="31" spans="1:23" s="2" customFormat="1" ht="13.5" hidden="1" customHeight="1">
      <c r="A31" s="229"/>
      <c r="B31" s="224" t="str">
        <f>MID(A31,1,MIN(IF(ISERROR(FIND({"县","市","区"},A31)),4^8,FIND({"县","市","区"},A31))))</f>
        <v/>
      </c>
      <c r="C31" s="224" t="str">
        <f>IF(ISERROR(MID(A31,LEN(B31)+1,MAX(IF(ISERROR(FIND({"道","乡","镇","处","场","区"},A31,LEN(B31)+1)),0,(FIND({"道","乡","镇","处","场","区"},A31,LEN(B31)+1))))-LEN(B31))),"",MID(A31,LEN(B31)+1,MIN(IF(ISERROR(FIND({"道","乡","镇","处","场","区"},A31,LEN(B31)+3)),4^8,(FIND({"道","乡","镇","处","场","区"},A31,LEN(B31)+3))))-LEN(B31)))</f>
        <v/>
      </c>
      <c r="D31" s="224" t="str">
        <f>IF(ISERROR(MID(A31,LEN(B31)+LEN(C31)+1,MAX(IF(ISERROR(FIND({"区","村","会","场"},A31,LEN(B31)+LEN(C31)+1)),0,(FIND({"区","村","会","场"},A31,LEN(B31)+LEN(C31)+1))))-LEN(B31)-LEN(C31))),"",MID(A31,LEN(B31)+LEN(C31)+1,MAX(IF(ISERROR(FIND({"区","村","会","场"},A31,LEN(B31)+LEN(C31)+3)),0,(FIND({"区","村","会","场"},A31,LEN(B31)+LEN(C31)+3))))-LEN(B31)-LEN(C31)))</f>
        <v/>
      </c>
      <c r="E31" s="229"/>
      <c r="F31" s="229" t="str">
        <f t="shared" ref="F31:F35" si="10">IF(G31="","","项")</f>
        <v/>
      </c>
      <c r="G31" s="229"/>
      <c r="H31" s="229"/>
      <c r="I31" s="229"/>
      <c r="J31" s="229"/>
      <c r="K31" s="229"/>
      <c r="L31" s="229">
        <f t="shared" ref="L31:L35" si="11">SUM(M31:N31)</f>
        <v>0</v>
      </c>
      <c r="M31" s="229"/>
      <c r="N31" s="243"/>
      <c r="O31" s="245"/>
      <c r="P31" s="248"/>
      <c r="Q31" s="251" t="str">
        <f t="shared" ref="Q31:Q35" si="12">IF(O31="排灌站","千瓦",IF(O31="机井","眼",IF(O31="渠道","千米",IF(O31="农田水利类其他","宗",IF(O31="堤坝","千米",IF(O31="","","座"))))))</f>
        <v/>
      </c>
      <c r="R31" s="245" t="s">
        <v>32</v>
      </c>
      <c r="S31" s="248"/>
      <c r="T31" s="253" t="str">
        <f t="shared" ref="T31:T35" si="13">IF(R31="受益移民","人",IF(R31="","","亩"))</f>
        <v>人</v>
      </c>
      <c r="U31" s="97"/>
      <c r="V31" s="111">
        <f t="shared" si="0"/>
        <v>0</v>
      </c>
      <c r="W31" s="100"/>
    </row>
    <row r="32" spans="1:23" s="2" customFormat="1" ht="13.5" hidden="1" customHeight="1">
      <c r="A32" s="230"/>
      <c r="B32" s="225"/>
      <c r="C32" s="225"/>
      <c r="D32" s="225"/>
      <c r="E32" s="230"/>
      <c r="F32" s="230"/>
      <c r="G32" s="230"/>
      <c r="H32" s="230"/>
      <c r="I32" s="230"/>
      <c r="J32" s="230"/>
      <c r="K32" s="230"/>
      <c r="L32" s="230"/>
      <c r="M32" s="230"/>
      <c r="N32" s="244"/>
      <c r="O32" s="246"/>
      <c r="P32" s="249"/>
      <c r="Q32" s="252"/>
      <c r="R32" s="246"/>
      <c r="S32" s="249"/>
      <c r="T32" s="254"/>
      <c r="U32" s="97"/>
      <c r="V32" s="111">
        <f t="shared" si="0"/>
        <v>0</v>
      </c>
      <c r="W32" s="100"/>
    </row>
    <row r="33" spans="1:23" s="2" customFormat="1" ht="13.5" hidden="1" customHeight="1">
      <c r="A33" s="229"/>
      <c r="B33" s="224" t="str">
        <f>MID(A33,1,MIN(IF(ISERROR(FIND({"县","市","区"},A33)),4^8,FIND({"县","市","区"},A33))))</f>
        <v/>
      </c>
      <c r="C33" s="224" t="str">
        <f>IF(ISERROR(MID(A33,LEN(B33)+1,MAX(IF(ISERROR(FIND({"道","乡","镇","处","场","区"},A33,LEN(B33)+1)),0,(FIND({"道","乡","镇","处","场","区"},A33,LEN(B33)+1))))-LEN(B33))),"",MID(A33,LEN(B33)+1,MIN(IF(ISERROR(FIND({"道","乡","镇","处","场","区"},A33,LEN(B33)+3)),4^8,(FIND({"道","乡","镇","处","场","区"},A33,LEN(B33)+3))))-LEN(B33)))</f>
        <v/>
      </c>
      <c r="D33" s="224" t="str">
        <f>IF(ISERROR(MID(A33,LEN(B33)+LEN(C33)+1,MAX(IF(ISERROR(FIND({"区","村","会","场"},A33,LEN(B33)+LEN(C33)+1)),0,(FIND({"区","村","会","场"},A33,LEN(B33)+LEN(C33)+1))))-LEN(B33)-LEN(C33))),"",MID(A33,LEN(B33)+LEN(C33)+1,MAX(IF(ISERROR(FIND({"区","村","会","场"},A33,LEN(B33)+LEN(C33)+3)),0,(FIND({"区","村","会","场"},A33,LEN(B33)+LEN(C33)+3))))-LEN(B33)-LEN(C33)))</f>
        <v/>
      </c>
      <c r="E33" s="229"/>
      <c r="F33" s="229" t="str">
        <f t="shared" si="10"/>
        <v/>
      </c>
      <c r="G33" s="229"/>
      <c r="H33" s="229"/>
      <c r="I33" s="229"/>
      <c r="J33" s="229"/>
      <c r="K33" s="229"/>
      <c r="L33" s="229">
        <f t="shared" si="11"/>
        <v>0</v>
      </c>
      <c r="M33" s="229"/>
      <c r="N33" s="243"/>
      <c r="O33" s="245"/>
      <c r="P33" s="248"/>
      <c r="Q33" s="251" t="str">
        <f t="shared" si="12"/>
        <v/>
      </c>
      <c r="R33" s="245" t="s">
        <v>32</v>
      </c>
      <c r="S33" s="248"/>
      <c r="T33" s="253" t="str">
        <f t="shared" si="13"/>
        <v>人</v>
      </c>
      <c r="U33" s="97"/>
      <c r="V33" s="111">
        <f t="shared" si="0"/>
        <v>0</v>
      </c>
      <c r="W33" s="100"/>
    </row>
    <row r="34" spans="1:23" s="2" customFormat="1" ht="13.5" hidden="1" customHeight="1">
      <c r="A34" s="230"/>
      <c r="B34" s="225"/>
      <c r="C34" s="225"/>
      <c r="D34" s="225"/>
      <c r="E34" s="230"/>
      <c r="F34" s="230"/>
      <c r="G34" s="230"/>
      <c r="H34" s="230"/>
      <c r="I34" s="230"/>
      <c r="J34" s="230"/>
      <c r="K34" s="230"/>
      <c r="L34" s="230"/>
      <c r="M34" s="230"/>
      <c r="N34" s="244"/>
      <c r="O34" s="246"/>
      <c r="P34" s="249"/>
      <c r="Q34" s="252"/>
      <c r="R34" s="246"/>
      <c r="S34" s="249"/>
      <c r="T34" s="254"/>
      <c r="U34" s="97"/>
      <c r="V34" s="111">
        <f t="shared" si="0"/>
        <v>0</v>
      </c>
      <c r="W34" s="100"/>
    </row>
    <row r="35" spans="1:23" s="2" customFormat="1" ht="13.5" hidden="1" customHeight="1">
      <c r="A35" s="229"/>
      <c r="B35" s="224" t="str">
        <f>MID(A35,1,MIN(IF(ISERROR(FIND({"县","市","区"},A35)),4^8,FIND({"县","市","区"},A35))))</f>
        <v/>
      </c>
      <c r="C35" s="224" t="str">
        <f>IF(ISERROR(MID(A35,LEN(B35)+1,MAX(IF(ISERROR(FIND({"道","乡","镇","处","场","区"},A35,LEN(B35)+1)),0,(FIND({"道","乡","镇","处","场","区"},A35,LEN(B35)+1))))-LEN(B35))),"",MID(A35,LEN(B35)+1,MIN(IF(ISERROR(FIND({"道","乡","镇","处","场","区"},A35,LEN(B35)+3)),4^8,(FIND({"道","乡","镇","处","场","区"},A35,LEN(B35)+3))))-LEN(B35)))</f>
        <v/>
      </c>
      <c r="D35" s="224" t="str">
        <f>IF(ISERROR(MID(A35,LEN(B35)+LEN(C35)+1,MAX(IF(ISERROR(FIND({"区","村","会","场"},A35,LEN(B35)+LEN(C35)+1)),0,(FIND({"区","村","会","场"},A35,LEN(B35)+LEN(C35)+1))))-LEN(B35)-LEN(C35))),"",MID(A35,LEN(B35)+LEN(C35)+1,MAX(IF(ISERROR(FIND({"区","村","会","场"},A35,LEN(B35)+LEN(C35)+3)),0,(FIND({"区","村","会","场"},A35,LEN(B35)+LEN(C35)+3))))-LEN(B35)-LEN(C35)))</f>
        <v/>
      </c>
      <c r="E35" s="229"/>
      <c r="F35" s="229" t="str">
        <f t="shared" si="10"/>
        <v/>
      </c>
      <c r="G35" s="229"/>
      <c r="H35" s="229"/>
      <c r="I35" s="229"/>
      <c r="J35" s="229"/>
      <c r="K35" s="229"/>
      <c r="L35" s="229">
        <f t="shared" si="11"/>
        <v>0</v>
      </c>
      <c r="M35" s="229"/>
      <c r="N35" s="243"/>
      <c r="O35" s="245"/>
      <c r="P35" s="248"/>
      <c r="Q35" s="251" t="str">
        <f t="shared" si="12"/>
        <v/>
      </c>
      <c r="R35" s="245" t="s">
        <v>32</v>
      </c>
      <c r="S35" s="248"/>
      <c r="T35" s="253" t="str">
        <f t="shared" si="13"/>
        <v>人</v>
      </c>
      <c r="U35" s="97"/>
      <c r="V35" s="111">
        <f t="shared" si="0"/>
        <v>0</v>
      </c>
      <c r="W35" s="100"/>
    </row>
    <row r="36" spans="1:23" s="2" customFormat="1" ht="13.5" hidden="1" customHeight="1">
      <c r="A36" s="230"/>
      <c r="B36" s="225"/>
      <c r="C36" s="225"/>
      <c r="D36" s="225"/>
      <c r="E36" s="230"/>
      <c r="F36" s="230"/>
      <c r="G36" s="230"/>
      <c r="H36" s="230"/>
      <c r="I36" s="230"/>
      <c r="J36" s="230"/>
      <c r="K36" s="230"/>
      <c r="L36" s="230"/>
      <c r="M36" s="230"/>
      <c r="N36" s="244"/>
      <c r="O36" s="246"/>
      <c r="P36" s="249"/>
      <c r="Q36" s="252"/>
      <c r="R36" s="246"/>
      <c r="S36" s="249"/>
      <c r="T36" s="254"/>
      <c r="U36" s="97"/>
      <c r="V36" s="111">
        <f t="shared" si="0"/>
        <v>0</v>
      </c>
      <c r="W36" s="100"/>
    </row>
    <row r="37" spans="1:23" s="2" customFormat="1" ht="13.5" hidden="1" customHeight="1">
      <c r="A37" s="229"/>
      <c r="B37" s="224" t="str">
        <f>MID(A37,1,MIN(IF(ISERROR(FIND({"县","市","区"},A37)),4^8,FIND({"县","市","区"},A37))))</f>
        <v/>
      </c>
      <c r="C37" s="224" t="str">
        <f>IF(ISERROR(MID(A37,LEN(B37)+1,MAX(IF(ISERROR(FIND({"道","乡","镇","处","场","区"},A37,LEN(B37)+1)),0,(FIND({"道","乡","镇","处","场","区"},A37,LEN(B37)+1))))-LEN(B37))),"",MID(A37,LEN(B37)+1,MIN(IF(ISERROR(FIND({"道","乡","镇","处","场","区"},A37,LEN(B37)+3)),4^8,(FIND({"道","乡","镇","处","场","区"},A37,LEN(B37)+3))))-LEN(B37)))</f>
        <v/>
      </c>
      <c r="D37" s="224" t="str">
        <f>IF(ISERROR(MID(A37,LEN(B37)+LEN(C37)+1,MAX(IF(ISERROR(FIND({"区","村","会","场"},A37,LEN(B37)+LEN(C37)+1)),0,(FIND({"区","村","会","场"},A37,LEN(B37)+LEN(C37)+1))))-LEN(B37)-LEN(C37))),"",MID(A37,LEN(B37)+LEN(C37)+1,MAX(IF(ISERROR(FIND({"区","村","会","场"},A37,LEN(B37)+LEN(C37)+3)),0,(FIND({"区","村","会","场"},A37,LEN(B37)+LEN(C37)+3))))-LEN(B37)-LEN(C37)))</f>
        <v/>
      </c>
      <c r="E37" s="229"/>
      <c r="F37" s="229" t="str">
        <f>IF(G37="","","项")</f>
        <v/>
      </c>
      <c r="G37" s="229"/>
      <c r="H37" s="229"/>
      <c r="I37" s="229"/>
      <c r="J37" s="229"/>
      <c r="K37" s="229"/>
      <c r="L37" s="229">
        <f>SUM(M37:N37)</f>
        <v>0</v>
      </c>
      <c r="M37" s="229"/>
      <c r="N37" s="243"/>
      <c r="O37" s="245"/>
      <c r="P37" s="248"/>
      <c r="Q37" s="251" t="str">
        <f>IF(O37="排灌站","千瓦",IF(O37="机井","眼",IF(O37="渠道","千米",IF(O37="农田水利类其他","宗",IF(O37="堤坝","千米",IF(O37="","","座"))))))</f>
        <v/>
      </c>
      <c r="R37" s="245" t="s">
        <v>32</v>
      </c>
      <c r="S37" s="248"/>
      <c r="T37" s="253" t="str">
        <f>IF(R37="受益移民","人",IF(R37="","","亩"))</f>
        <v>人</v>
      </c>
      <c r="U37" s="97"/>
      <c r="V37" s="111">
        <f t="shared" si="0"/>
        <v>0</v>
      </c>
      <c r="W37" s="100"/>
    </row>
    <row r="38" spans="1:23" s="2" customFormat="1" ht="13.5" hidden="1" customHeight="1">
      <c r="A38" s="230"/>
      <c r="B38" s="225"/>
      <c r="C38" s="225"/>
      <c r="D38" s="225"/>
      <c r="E38" s="230"/>
      <c r="F38" s="230"/>
      <c r="G38" s="230"/>
      <c r="H38" s="230"/>
      <c r="I38" s="230"/>
      <c r="J38" s="230"/>
      <c r="K38" s="230"/>
      <c r="L38" s="230"/>
      <c r="M38" s="230"/>
      <c r="N38" s="244"/>
      <c r="O38" s="246"/>
      <c r="P38" s="249"/>
      <c r="Q38" s="252"/>
      <c r="R38" s="246"/>
      <c r="S38" s="249"/>
      <c r="T38" s="254"/>
      <c r="U38" s="97"/>
      <c r="V38" s="111">
        <f t="shared" si="0"/>
        <v>0</v>
      </c>
      <c r="W38" s="100"/>
    </row>
    <row r="39" spans="1:23" s="2" customFormat="1" ht="13.5" hidden="1" customHeight="1">
      <c r="A39" s="231" t="s">
        <v>54</v>
      </c>
      <c r="B39" s="232"/>
      <c r="C39" s="232"/>
      <c r="D39" s="232"/>
      <c r="E39" s="232"/>
      <c r="F39" s="232" t="s">
        <v>25</v>
      </c>
      <c r="G39" s="232">
        <f>SUM(G42:G49)</f>
        <v>0</v>
      </c>
      <c r="H39" s="232"/>
      <c r="I39" s="232"/>
      <c r="J39" s="232"/>
      <c r="K39" s="232"/>
      <c r="L39" s="232">
        <f t="shared" ref="L39:N39" si="14">SUM(L42:L49)</f>
        <v>0</v>
      </c>
      <c r="M39" s="232">
        <f t="shared" si="14"/>
        <v>0</v>
      </c>
      <c r="N39" s="232">
        <f t="shared" si="14"/>
        <v>0</v>
      </c>
      <c r="O39" s="88" t="s">
        <v>55</v>
      </c>
      <c r="P39" s="89">
        <f t="array" ref="P39">SUM(IF(ISERROR(SEARCH("机耕道",O42:O49)),0,1)*P42:P49)</f>
        <v>0</v>
      </c>
      <c r="Q39" s="145" t="s">
        <v>56</v>
      </c>
      <c r="R39" s="88"/>
      <c r="S39" s="142"/>
      <c r="T39" s="145"/>
      <c r="U39" s="146"/>
      <c r="V39" s="111">
        <f t="shared" si="0"/>
        <v>0</v>
      </c>
      <c r="W39" s="100"/>
    </row>
    <row r="40" spans="1:23" s="2" customFormat="1" ht="13.5" hidden="1" customHeight="1">
      <c r="A40" s="231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80" t="s">
        <v>57</v>
      </c>
      <c r="P40" s="81">
        <f t="array" ref="P40">SUM(IF(ISERROR(SEARCH("公路",O42:O49)),0,1)*P42:P49)</f>
        <v>0</v>
      </c>
      <c r="Q40" s="147" t="s">
        <v>56</v>
      </c>
      <c r="R40" s="80" t="s">
        <v>32</v>
      </c>
      <c r="S40" s="137">
        <f t="array" ref="S40">SUM(IF(ISERROR(SEARCH("受益移民",R42:R47)),0,1)*S42:S47)</f>
        <v>0</v>
      </c>
      <c r="T40" s="147" t="s">
        <v>33</v>
      </c>
      <c r="U40" s="146"/>
      <c r="V40" s="111">
        <f t="shared" si="0"/>
        <v>0</v>
      </c>
      <c r="W40" s="100"/>
    </row>
    <row r="41" spans="1:23" s="2" customFormat="1" ht="13.5" hidden="1" customHeight="1">
      <c r="A41" s="231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90" t="s">
        <v>58</v>
      </c>
      <c r="P41" s="91">
        <f t="array" ref="P41">SUM(IF(ISERROR(SEARCH("道路交通类其他",O42:O49)),0,1)*P42:P49)</f>
        <v>0</v>
      </c>
      <c r="Q41" s="148" t="s">
        <v>53</v>
      </c>
      <c r="R41" s="90"/>
      <c r="S41" s="149"/>
      <c r="T41" s="148"/>
      <c r="U41" s="146"/>
      <c r="V41" s="111">
        <f t="shared" si="0"/>
        <v>0</v>
      </c>
      <c r="W41" s="100"/>
    </row>
    <row r="42" spans="1:23" s="2" customFormat="1" ht="13.5" hidden="1" customHeight="1">
      <c r="A42" s="229"/>
      <c r="B42" s="224" t="str">
        <f>MID(A42,1,MIN(IF(ISERROR(FIND({"县","市","区"},A42)),4^8,FIND({"县","市","区"},A42))))</f>
        <v/>
      </c>
      <c r="C42" s="224" t="str">
        <f>IF(ISERROR(MID(A42,LEN(B42)+1,MAX(IF(ISERROR(FIND({"道","乡","镇","处","场","区"},A42,LEN(B42)+1)),0,(FIND({"道","乡","镇","处","场","区"},A42,LEN(B42)+1))))-LEN(B42))),"",MID(A42,LEN(B42)+1,MIN(IF(ISERROR(FIND({"道","乡","镇","处","场","区"},A42,LEN(B42)+3)),4^8,(FIND({"道","乡","镇","处","场","区"},A42,LEN(B42)+3))))-LEN(B42)))</f>
        <v/>
      </c>
      <c r="D42" s="224" t="str">
        <f>IF(ISERROR(MID(A42,LEN(B42)+LEN(C42)+1,MAX(IF(ISERROR(FIND({"区","村","会","场"},A42,LEN(B42)+LEN(C42)+1)),0,(FIND({"区","村","会","场"},A42,LEN(B42)+LEN(C42)+1))))-LEN(B42)-LEN(C42))),"",MID(A42,LEN(B42)+LEN(C42)+1,MAX(IF(ISERROR(FIND({"区","村","会","场"},A42,LEN(B42)+LEN(C42)+3)),0,(FIND({"区","村","会","场"},A42,LEN(B42)+LEN(C42)+3))))-LEN(B42)-LEN(C42)))</f>
        <v/>
      </c>
      <c r="E42" s="229"/>
      <c r="F42" s="229" t="str">
        <f t="shared" ref="F42:F46" si="15">IF(G42="","","项")</f>
        <v/>
      </c>
      <c r="G42" s="229"/>
      <c r="H42" s="229"/>
      <c r="I42" s="229"/>
      <c r="J42" s="229"/>
      <c r="K42" s="229"/>
      <c r="L42" s="229">
        <f t="shared" ref="L42:L46" si="16">SUM(M42:N42)</f>
        <v>0</v>
      </c>
      <c r="M42" s="229"/>
      <c r="N42" s="229"/>
      <c r="O42" s="245"/>
      <c r="P42" s="248"/>
      <c r="Q42" s="251" t="str">
        <f t="shared" ref="Q42:Q46" si="17">IF(O42="机耕道","公里",IF(O42="桥涵","座",IF(O42="公路","公里",IF(O42="船","艘",IF(O42="道路交通类其他","宗",IF(O42="","","座"))))))</f>
        <v/>
      </c>
      <c r="R42" s="245" t="s">
        <v>32</v>
      </c>
      <c r="S42" s="248"/>
      <c r="T42" s="253" t="str">
        <f t="shared" ref="T42:T46" si="18">IF(R42="受益移民","人",IF(R42="","","个"))</f>
        <v>人</v>
      </c>
      <c r="U42" s="97"/>
      <c r="V42" s="111">
        <f t="shared" si="0"/>
        <v>0</v>
      </c>
      <c r="W42" s="100"/>
    </row>
    <row r="43" spans="1:23" s="2" customFormat="1" ht="13.5" hidden="1" customHeight="1">
      <c r="A43" s="230"/>
      <c r="B43" s="225"/>
      <c r="C43" s="225"/>
      <c r="D43" s="225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46"/>
      <c r="P43" s="249"/>
      <c r="Q43" s="252"/>
      <c r="R43" s="246"/>
      <c r="S43" s="249"/>
      <c r="T43" s="254"/>
      <c r="U43" s="97"/>
      <c r="V43" s="111">
        <f t="shared" si="0"/>
        <v>0</v>
      </c>
      <c r="W43" s="100"/>
    </row>
    <row r="44" spans="1:23" s="2" customFormat="1" ht="13.5" hidden="1" customHeight="1">
      <c r="A44" s="229"/>
      <c r="B44" s="224" t="str">
        <f>MID(A44,1,MIN(IF(ISERROR(FIND({"县","市","区"},A44)),4^8,FIND({"县","市","区"},A44))))</f>
        <v/>
      </c>
      <c r="C44" s="224" t="str">
        <f>IF(ISERROR(MID(A44,LEN(B44)+1,MAX(IF(ISERROR(FIND({"道","乡","镇","处","场","区"},A44,LEN(B44)+1)),0,(FIND({"道","乡","镇","处","场","区"},A44,LEN(B44)+1))))-LEN(B44))),"",MID(A44,LEN(B44)+1,MIN(IF(ISERROR(FIND({"道","乡","镇","处","场","区"},A44,LEN(B44)+3)),4^8,(FIND({"道","乡","镇","处","场","区"},A44,LEN(B44)+3))))-LEN(B44)))</f>
        <v/>
      </c>
      <c r="D44" s="224" t="str">
        <f>IF(ISERROR(MID(A44,LEN(B44)+LEN(C44)+1,MAX(IF(ISERROR(FIND({"区","村","会","场"},A44,LEN(B44)+LEN(C44)+1)),0,(FIND({"区","村","会","场"},A44,LEN(B44)+LEN(C44)+1))))-LEN(B44)-LEN(C44))),"",MID(A44,LEN(B44)+LEN(C44)+1,MAX(IF(ISERROR(FIND({"区","村","会","场"},A44,LEN(B44)+LEN(C44)+3)),0,(FIND({"区","村","会","场"},A44,LEN(B44)+LEN(C44)+3))))-LEN(B44)-LEN(C44)))</f>
        <v/>
      </c>
      <c r="E44" s="229"/>
      <c r="F44" s="229" t="str">
        <f t="shared" si="15"/>
        <v/>
      </c>
      <c r="G44" s="229"/>
      <c r="H44" s="229"/>
      <c r="I44" s="229"/>
      <c r="J44" s="229"/>
      <c r="K44" s="229"/>
      <c r="L44" s="229">
        <f t="shared" si="16"/>
        <v>0</v>
      </c>
      <c r="M44" s="229"/>
      <c r="N44" s="229"/>
      <c r="O44" s="245"/>
      <c r="P44" s="248"/>
      <c r="Q44" s="251" t="str">
        <f t="shared" si="17"/>
        <v/>
      </c>
      <c r="R44" s="245" t="s">
        <v>32</v>
      </c>
      <c r="S44" s="248"/>
      <c r="T44" s="253" t="str">
        <f t="shared" si="18"/>
        <v>人</v>
      </c>
      <c r="U44" s="97"/>
      <c r="V44" s="111">
        <f t="shared" si="0"/>
        <v>0</v>
      </c>
      <c r="W44" s="100"/>
    </row>
    <row r="45" spans="1:23" s="2" customFormat="1" ht="13.5" hidden="1" customHeight="1">
      <c r="A45" s="230"/>
      <c r="B45" s="225"/>
      <c r="C45" s="225"/>
      <c r="D45" s="225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46"/>
      <c r="P45" s="249"/>
      <c r="Q45" s="252"/>
      <c r="R45" s="246"/>
      <c r="S45" s="249"/>
      <c r="T45" s="254"/>
      <c r="U45" s="97"/>
      <c r="V45" s="111">
        <f t="shared" si="0"/>
        <v>0</v>
      </c>
      <c r="W45" s="100"/>
    </row>
    <row r="46" spans="1:23" s="2" customFormat="1" ht="13.5" hidden="1" customHeight="1">
      <c r="A46" s="229"/>
      <c r="B46" s="224" t="str">
        <f>MID(A46,1,MIN(IF(ISERROR(FIND({"县","市","区"},A46)),4^8,FIND({"县","市","区"},A46))))</f>
        <v/>
      </c>
      <c r="C46" s="224" t="str">
        <f>IF(ISERROR(MID(A46,LEN(B46)+1,MAX(IF(ISERROR(FIND({"道","乡","镇","处","场","区"},A46,LEN(B46)+1)),0,(FIND({"道","乡","镇","处","场","区"},A46,LEN(B46)+1))))-LEN(B46))),"",MID(A46,LEN(B46)+1,MIN(IF(ISERROR(FIND({"道","乡","镇","处","场","区"},A46,LEN(B46)+3)),4^8,(FIND({"道","乡","镇","处","场","区"},A46,LEN(B46)+3))))-LEN(B46)))</f>
        <v/>
      </c>
      <c r="D46" s="224" t="str">
        <f>IF(ISERROR(MID(A46,LEN(B46)+LEN(C46)+1,MAX(IF(ISERROR(FIND({"区","村","会","场"},A46,LEN(B46)+LEN(C46)+1)),0,(FIND({"区","村","会","场"},A46,LEN(B46)+LEN(C46)+1))))-LEN(B46)-LEN(C46))),"",MID(A46,LEN(B46)+LEN(C46)+1,MAX(IF(ISERROR(FIND({"区","村","会","场"},A46,LEN(B46)+LEN(C46)+3)),0,(FIND({"区","村","会","场"},A46,LEN(B46)+LEN(C46)+3))))-LEN(B46)-LEN(C46)))</f>
        <v/>
      </c>
      <c r="E46" s="229"/>
      <c r="F46" s="229" t="str">
        <f t="shared" si="15"/>
        <v/>
      </c>
      <c r="G46" s="229"/>
      <c r="H46" s="229"/>
      <c r="I46" s="229"/>
      <c r="J46" s="229"/>
      <c r="K46" s="229"/>
      <c r="L46" s="229">
        <f t="shared" si="16"/>
        <v>0</v>
      </c>
      <c r="M46" s="229"/>
      <c r="N46" s="229"/>
      <c r="O46" s="245"/>
      <c r="P46" s="248"/>
      <c r="Q46" s="251" t="str">
        <f t="shared" si="17"/>
        <v/>
      </c>
      <c r="R46" s="245" t="s">
        <v>32</v>
      </c>
      <c r="S46" s="248"/>
      <c r="T46" s="253" t="str">
        <f t="shared" si="18"/>
        <v>人</v>
      </c>
      <c r="U46" s="97"/>
      <c r="V46" s="111">
        <f t="shared" si="0"/>
        <v>0</v>
      </c>
      <c r="W46" s="100"/>
    </row>
    <row r="47" spans="1:23" s="2" customFormat="1" ht="13.5" hidden="1" customHeight="1">
      <c r="A47" s="230"/>
      <c r="B47" s="225"/>
      <c r="C47" s="225"/>
      <c r="D47" s="225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46"/>
      <c r="P47" s="249"/>
      <c r="Q47" s="252"/>
      <c r="R47" s="246"/>
      <c r="S47" s="249"/>
      <c r="T47" s="254"/>
      <c r="U47" s="97"/>
      <c r="V47" s="111">
        <f t="shared" si="0"/>
        <v>0</v>
      </c>
      <c r="W47" s="100"/>
    </row>
    <row r="48" spans="1:23" s="2" customFormat="1" ht="13.5" hidden="1" customHeight="1">
      <c r="A48" s="229"/>
      <c r="B48" s="224" t="str">
        <f>MID(A48,1,MIN(IF(ISERROR(FIND({"县","市","区"},A48)),4^8,FIND({"县","市","区"},A48))))</f>
        <v/>
      </c>
      <c r="C48" s="224" t="str">
        <f>IF(ISERROR(MID(A48,LEN(B48)+1,MAX(IF(ISERROR(FIND({"道","乡","镇","处","场","区"},A48,LEN(B48)+1)),0,(FIND({"道","乡","镇","处","场","区"},A48,LEN(B48)+1))))-LEN(B48))),"",MID(A48,LEN(B48)+1,MIN(IF(ISERROR(FIND({"道","乡","镇","处","场","区"},A48,LEN(B48)+3)),4^8,(FIND({"道","乡","镇","处","场","区"},A48,LEN(B48)+3))))-LEN(B48)))</f>
        <v/>
      </c>
      <c r="D48" s="224" t="str">
        <f>IF(ISERROR(MID(A48,LEN(B48)+LEN(C48)+1,MAX(IF(ISERROR(FIND({"区","村","会","场"},A48,LEN(B48)+LEN(C48)+1)),0,(FIND({"区","村","会","场"},A48,LEN(B48)+LEN(C48)+1))))-LEN(B48)-LEN(C48))),"",MID(A48,LEN(B48)+LEN(C48)+1,MAX(IF(ISERROR(FIND({"区","村","会","场"},A48,LEN(B48)+LEN(C48)+3)),0,(FIND({"区","村","会","场"},A48,LEN(B48)+LEN(C48)+3))))-LEN(B48)-LEN(C48)))</f>
        <v/>
      </c>
      <c r="E48" s="229"/>
      <c r="F48" s="229" t="str">
        <f>IF(G48="","","项")</f>
        <v/>
      </c>
      <c r="G48" s="229"/>
      <c r="H48" s="229"/>
      <c r="I48" s="229"/>
      <c r="J48" s="229"/>
      <c r="K48" s="229"/>
      <c r="L48" s="229">
        <f>SUM(M48:N48)</f>
        <v>0</v>
      </c>
      <c r="M48" s="229"/>
      <c r="N48" s="229"/>
      <c r="O48" s="245"/>
      <c r="P48" s="248"/>
      <c r="Q48" s="251" t="str">
        <f>IF(O48="机耕道","公里",IF(O48="桥涵","座",IF(O48="公路","公里",IF(O48="船","艘",IF(O48="道路交通类其他","宗",IF(O48="","","座"))))))</f>
        <v/>
      </c>
      <c r="R48" s="245" t="s">
        <v>32</v>
      </c>
      <c r="S48" s="248"/>
      <c r="T48" s="253" t="str">
        <f>IF(R48="受益移民","人",IF(R48="","","个"))</f>
        <v>人</v>
      </c>
      <c r="U48" s="97"/>
      <c r="V48" s="111">
        <f t="shared" si="0"/>
        <v>0</v>
      </c>
      <c r="W48" s="100"/>
    </row>
    <row r="49" spans="1:23" s="2" customFormat="1" ht="21.75" hidden="1" customHeight="1">
      <c r="A49" s="230"/>
      <c r="B49" s="225"/>
      <c r="C49" s="225"/>
      <c r="D49" s="225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46"/>
      <c r="P49" s="249"/>
      <c r="Q49" s="252"/>
      <c r="R49" s="246"/>
      <c r="S49" s="249"/>
      <c r="T49" s="254"/>
      <c r="U49" s="97"/>
      <c r="V49" s="111">
        <f t="shared" si="0"/>
        <v>0</v>
      </c>
      <c r="W49" s="100"/>
    </row>
    <row r="50" spans="1:23" s="2" customFormat="1" ht="13.5" hidden="1" customHeight="1">
      <c r="A50" s="37" t="s">
        <v>59</v>
      </c>
      <c r="B50" s="38"/>
      <c r="C50" s="38"/>
      <c r="D50" s="38"/>
      <c r="E50" s="38"/>
      <c r="F50" s="38" t="s">
        <v>25</v>
      </c>
      <c r="G50" s="40">
        <f>G51+G71</f>
        <v>0</v>
      </c>
      <c r="H50" s="38"/>
      <c r="I50" s="38"/>
      <c r="J50" s="38"/>
      <c r="K50" s="40"/>
      <c r="L50" s="40">
        <f t="shared" ref="L50:N50" si="19">L51+L71</f>
        <v>0</v>
      </c>
      <c r="M50" s="40">
        <f t="shared" si="19"/>
        <v>0</v>
      </c>
      <c r="N50" s="40">
        <f t="shared" si="19"/>
        <v>0</v>
      </c>
      <c r="O50" s="92"/>
      <c r="P50" s="93"/>
      <c r="Q50" s="150" t="str">
        <f>IF(O50="","","人.次")</f>
        <v/>
      </c>
      <c r="R50" s="92"/>
      <c r="S50" s="93"/>
      <c r="T50" s="150" t="str">
        <f>IF(R50="培训移民","人",IF(R50="受益牲畜","头",""))</f>
        <v/>
      </c>
      <c r="U50" s="146"/>
      <c r="V50" s="111">
        <f t="shared" si="0"/>
        <v>0</v>
      </c>
      <c r="W50" s="100"/>
    </row>
    <row r="51" spans="1:23" s="2" customFormat="1" ht="13.5" hidden="1" customHeight="1">
      <c r="A51" s="231" t="s">
        <v>60</v>
      </c>
      <c r="B51" s="232"/>
      <c r="C51" s="232"/>
      <c r="D51" s="232"/>
      <c r="E51" s="232"/>
      <c r="F51" s="232" t="s">
        <v>25</v>
      </c>
      <c r="G51" s="232">
        <f>SUM(G61:G70)</f>
        <v>0</v>
      </c>
      <c r="H51" s="232"/>
      <c r="I51" s="232"/>
      <c r="J51" s="232"/>
      <c r="K51" s="232"/>
      <c r="L51" s="232">
        <f t="shared" ref="L51:N51" si="20">SUM(L61:L70)</f>
        <v>0</v>
      </c>
      <c r="M51" s="232">
        <f t="shared" si="20"/>
        <v>0</v>
      </c>
      <c r="N51" s="232">
        <f t="shared" si="20"/>
        <v>0</v>
      </c>
      <c r="O51" s="80" t="s">
        <v>61</v>
      </c>
      <c r="P51" s="81">
        <f t="array" ref="P51">SUM(IF(ISERROR(SEARCH("粮食作物",O61:O70)),0,1)*P61:P70)</f>
        <v>0</v>
      </c>
      <c r="Q51" s="131" t="s">
        <v>31</v>
      </c>
      <c r="R51" s="88"/>
      <c r="S51" s="142"/>
      <c r="T51" s="145"/>
      <c r="U51" s="146"/>
      <c r="V51" s="111">
        <f t="shared" si="0"/>
        <v>0</v>
      </c>
      <c r="W51" s="100"/>
    </row>
    <row r="52" spans="1:23" s="2" customFormat="1" ht="13.5" hidden="1" customHeight="1">
      <c r="A52" s="231"/>
      <c r="B52" s="232"/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80" t="s">
        <v>62</v>
      </c>
      <c r="P52" s="81">
        <f t="array" ref="P52">SUM(IF(ISERROR(SEARCH("蔬菜",O61:O70)),0,1)*P61:P70)</f>
        <v>0</v>
      </c>
      <c r="Q52" s="131" t="s">
        <v>31</v>
      </c>
      <c r="R52" s="80"/>
      <c r="S52" s="139"/>
      <c r="T52" s="147"/>
      <c r="U52" s="146"/>
      <c r="V52" s="111">
        <f t="shared" si="0"/>
        <v>0</v>
      </c>
      <c r="W52" s="100"/>
    </row>
    <row r="53" spans="1:23" s="2" customFormat="1" ht="13.5" hidden="1" customHeight="1">
      <c r="A53" s="231"/>
      <c r="B53" s="232"/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80" t="s">
        <v>63</v>
      </c>
      <c r="P53" s="81">
        <f t="array" ref="P53">SUM(IF(ISERROR(SEARCH("中药材",O61:O70)),0,1)*P61:P70)</f>
        <v>0</v>
      </c>
      <c r="Q53" s="131" t="s">
        <v>31</v>
      </c>
      <c r="R53" s="80"/>
      <c r="S53" s="130"/>
      <c r="T53" s="147"/>
      <c r="U53" s="146"/>
      <c r="V53" s="111">
        <f t="shared" si="0"/>
        <v>0</v>
      </c>
      <c r="W53" s="100"/>
    </row>
    <row r="54" spans="1:23" s="2" customFormat="1" ht="13.5" hidden="1" customHeight="1">
      <c r="A54" s="231"/>
      <c r="B54" s="232"/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80" t="s">
        <v>64</v>
      </c>
      <c r="P54" s="81">
        <f t="array" ref="P54">SUM(IF(ISERROR(SEARCH("食用菌",O61:O70)),0,1)*P61:P70)</f>
        <v>0</v>
      </c>
      <c r="Q54" s="131" t="s">
        <v>31</v>
      </c>
      <c r="R54" s="80"/>
      <c r="S54" s="137">
        <f t="array" ref="S54">SUM(IF(ISERROR(SEARCH("该项目共增加移民收入",R61:R70)),0,1)*S61:S70)</f>
        <v>0</v>
      </c>
      <c r="T54" s="147"/>
      <c r="U54" s="146"/>
      <c r="V54" s="111">
        <f t="shared" si="0"/>
        <v>0</v>
      </c>
      <c r="W54" s="100"/>
    </row>
    <row r="55" spans="1:23" s="2" customFormat="1" ht="13.5" hidden="1" customHeight="1">
      <c r="A55" s="231"/>
      <c r="B55" s="232"/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80" t="s">
        <v>65</v>
      </c>
      <c r="P55" s="81">
        <f t="array" ref="P55">SUM(IF(ISERROR(SEARCH("茶叶",O61:O70)),0,1)*P61:P70)</f>
        <v>0</v>
      </c>
      <c r="Q55" s="131" t="s">
        <v>31</v>
      </c>
      <c r="R55" s="80" t="s">
        <v>32</v>
      </c>
      <c r="S55" s="151">
        <f t="array" ref="S55">SUM(IF(ISERROR(SEARCH("受益移民",R61:R70)),0,1)*S61:S70)</f>
        <v>0</v>
      </c>
      <c r="T55" s="147" t="s">
        <v>33</v>
      </c>
      <c r="U55" s="146"/>
      <c r="V55" s="111">
        <f t="shared" si="0"/>
        <v>0</v>
      </c>
      <c r="W55" s="100"/>
    </row>
    <row r="56" spans="1:23" s="2" customFormat="1" ht="13.5" hidden="1" customHeight="1">
      <c r="A56" s="231"/>
      <c r="B56" s="232"/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80" t="s">
        <v>66</v>
      </c>
      <c r="P56" s="81">
        <f t="array" ref="P56">SUM(IF(ISERROR(SEARCH("其他经济作物",O61:O70)),0,1)*P61:P70)</f>
        <v>0</v>
      </c>
      <c r="Q56" s="131" t="s">
        <v>31</v>
      </c>
      <c r="R56" s="80" t="s">
        <v>67</v>
      </c>
      <c r="S56" s="151">
        <f>IF(S55=0,0,SUMPRODUCT((R61:R69="受益移民")*S61:S69*(R62:R70="人均年增收")*S62:S70)/S55)</f>
        <v>0</v>
      </c>
      <c r="T56" s="147" t="s">
        <v>68</v>
      </c>
      <c r="U56" s="146"/>
      <c r="V56" s="111">
        <f t="shared" si="0"/>
        <v>0</v>
      </c>
      <c r="W56" s="100"/>
    </row>
    <row r="57" spans="1:23" s="2" customFormat="1" ht="13.5" hidden="1" customHeight="1">
      <c r="A57" s="231"/>
      <c r="B57" s="232"/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80" t="s">
        <v>69</v>
      </c>
      <c r="P57" s="81">
        <f t="array" ref="P57">SUM(IF(ISERROR(SEARCH("楠竹",O61:O70)),0,1)*P61:P70)</f>
        <v>0</v>
      </c>
      <c r="Q57" s="131" t="s">
        <v>31</v>
      </c>
      <c r="R57" s="80"/>
      <c r="S57" s="130"/>
      <c r="T57" s="147"/>
      <c r="U57" s="146"/>
      <c r="V57" s="111">
        <f t="shared" si="0"/>
        <v>0</v>
      </c>
      <c r="W57" s="100"/>
    </row>
    <row r="58" spans="1:23" s="2" customFormat="1" ht="13.5" hidden="1" customHeight="1">
      <c r="A58" s="231"/>
      <c r="B58" s="232"/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80" t="s">
        <v>70</v>
      </c>
      <c r="P58" s="81">
        <f t="array" ref="P58">SUM(IF(ISERROR(SEARCH("油茶",O61:O70)),0,1)*P61:P70)</f>
        <v>0</v>
      </c>
      <c r="Q58" s="131" t="s">
        <v>31</v>
      </c>
      <c r="R58" s="80"/>
      <c r="S58" s="130"/>
      <c r="T58" s="147"/>
      <c r="U58" s="146"/>
      <c r="V58" s="111">
        <f t="shared" si="0"/>
        <v>0</v>
      </c>
      <c r="W58" s="100"/>
    </row>
    <row r="59" spans="1:23" s="2" customFormat="1" ht="13.5" hidden="1" customHeight="1">
      <c r="A59" s="231"/>
      <c r="B59" s="232"/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80" t="s">
        <v>71</v>
      </c>
      <c r="P59" s="81">
        <f t="array" ref="P59">SUM(IF(ISERROR(SEARCH("果业",O61:O70)),0,1)*P61:P70)</f>
        <v>0</v>
      </c>
      <c r="Q59" s="131" t="s">
        <v>31</v>
      </c>
      <c r="R59" s="80"/>
      <c r="S59" s="130"/>
      <c r="T59" s="147"/>
      <c r="U59" s="146"/>
      <c r="V59" s="111">
        <f t="shared" si="0"/>
        <v>0</v>
      </c>
      <c r="W59" s="100"/>
    </row>
    <row r="60" spans="1:23" s="2" customFormat="1" ht="13.5" hidden="1" customHeight="1">
      <c r="A60" s="231"/>
      <c r="B60" s="232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80" t="s">
        <v>72</v>
      </c>
      <c r="P60" s="81">
        <f t="array" ref="P60">SUM(IF(ISERROR(SEARCH("种植业类其他",O61:O70)),0,1)*P61:P70)</f>
        <v>0</v>
      </c>
      <c r="Q60" s="131" t="s">
        <v>53</v>
      </c>
      <c r="R60" s="80"/>
      <c r="S60" s="139"/>
      <c r="T60" s="147"/>
      <c r="U60" s="146"/>
      <c r="V60" s="111">
        <f t="shared" si="0"/>
        <v>0</v>
      </c>
      <c r="W60" s="100"/>
    </row>
    <row r="61" spans="1:23" s="2" customFormat="1" ht="13.5" hidden="1" customHeight="1">
      <c r="A61" s="224"/>
      <c r="B61" s="224" t="str">
        <f>MID(A61,1,MIN(IF(ISERROR(FIND({"县","市","区"},A61)),4^8,FIND({"县","市","区"},A61))))</f>
        <v/>
      </c>
      <c r="C61" s="224" t="str">
        <f>IF(ISERROR(MID(A61,LEN(B61)+1,MAX(IF(ISERROR(FIND({"道","乡","镇","处","场","区"},A61,LEN(B61)+1)),0,(FIND({"道","乡","镇","处","场","区"},A61,LEN(B61)+1))))-LEN(B61))),"",MID(A61,LEN(B61)+1,MIN(IF(ISERROR(FIND({"道","乡","镇","处","场","区"},A61,LEN(B61)+3)),4^8,(FIND({"道","乡","镇","处","场","区"},A61,LEN(B61)+3))))-LEN(B61)))</f>
        <v/>
      </c>
      <c r="D61" s="224" t="str">
        <f>IF(ISERROR(MID(A61,LEN(B61)+LEN(C61)+1,MAX(IF(ISERROR(FIND({"区","村","会","场"},A61,LEN(B61)+LEN(C61)+1)),0,(FIND({"区","村","会","场"},A61,LEN(B61)+LEN(C61)+1))))-LEN(B61)-LEN(C61))),"",MID(A61,LEN(B61)+LEN(C61)+1,MAX(IF(ISERROR(FIND({"区","村","会","场"},A61,LEN(B61)+LEN(C61)+3)),0,(FIND({"区","村","会","场"},A61,LEN(B61)+LEN(C61)+3))))-LEN(B61)-LEN(C61)))</f>
        <v/>
      </c>
      <c r="E61" s="224"/>
      <c r="F61" s="224" t="str">
        <f t="shared" ref="F61:F65" si="21">IF(G61="","","项")</f>
        <v/>
      </c>
      <c r="G61" s="224"/>
      <c r="H61" s="224"/>
      <c r="I61" s="224"/>
      <c r="J61" s="224"/>
      <c r="K61" s="224"/>
      <c r="L61" s="224">
        <f t="shared" ref="L61:L65" si="22">SUM(M61:N61)</f>
        <v>0</v>
      </c>
      <c r="M61" s="224"/>
      <c r="N61" s="224"/>
      <c r="O61" s="245"/>
      <c r="P61" s="248"/>
      <c r="Q61" s="253" t="str">
        <f t="shared" ref="Q61:Q65" si="23">IF(O61="种植场所","平方米",IF(O61="种植业类其他","宗",IF(O61="文化教育类其他","宗",IF(O61="新农村建设类其他","宗",IF(O61="","","亩")))))</f>
        <v/>
      </c>
      <c r="R61" s="168" t="s">
        <v>32</v>
      </c>
      <c r="S61" s="169"/>
      <c r="T61" s="170" t="str">
        <f t="shared" ref="T61:T70" si="24">IF(R61="受益移民","人",IF(R61="","","元"))</f>
        <v>人</v>
      </c>
      <c r="U61" s="97"/>
      <c r="V61" s="111">
        <f t="shared" si="0"/>
        <v>0</v>
      </c>
      <c r="W61" s="100"/>
    </row>
    <row r="62" spans="1:23" s="5" customFormat="1" ht="14.25" hidden="1" customHeight="1">
      <c r="A62" s="225"/>
      <c r="B62" s="225"/>
      <c r="C62" s="225"/>
      <c r="D62" s="225"/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46"/>
      <c r="P62" s="249"/>
      <c r="Q62" s="254"/>
      <c r="R62" s="166" t="s">
        <v>67</v>
      </c>
      <c r="S62" s="53"/>
      <c r="T62" s="167" t="str">
        <f t="shared" si="24"/>
        <v>元</v>
      </c>
      <c r="U62" s="97"/>
      <c r="V62" s="111">
        <f t="shared" si="0"/>
        <v>0</v>
      </c>
    </row>
    <row r="63" spans="1:23" s="5" customFormat="1" ht="14.25" hidden="1" customHeight="1">
      <c r="A63" s="224"/>
      <c r="B63" s="224" t="str">
        <f>MID(A63,1,MIN(IF(ISERROR(FIND({"县","市","区"},A63)),4^8,FIND({"县","市","区"},A63))))</f>
        <v/>
      </c>
      <c r="C63" s="224" t="str">
        <f>IF(ISERROR(MID(A63,LEN(B63)+1,MAX(IF(ISERROR(FIND({"道","乡","镇","处","场","区"},A63,LEN(B63)+1)),0,(FIND({"道","乡","镇","处","场","区"},A63,LEN(B63)+1))))-LEN(B63))),"",MID(A63,LEN(B63)+1,MIN(IF(ISERROR(FIND({"道","乡","镇","处","场","区"},A63,LEN(B63)+3)),4^8,(FIND({"道","乡","镇","处","场","区"},A63,LEN(B63)+3))))-LEN(B63)))</f>
        <v/>
      </c>
      <c r="D63" s="224" t="str">
        <f>IF(ISERROR(MID(A63,LEN(B63)+LEN(C63)+1,MAX(IF(ISERROR(FIND({"区","村","会","场"},A63,LEN(B63)+LEN(C63)+1)),0,(FIND({"区","村","会","场"},A63,LEN(B63)+LEN(C63)+1))))-LEN(B63)-LEN(C63))),"",MID(A63,LEN(B63)+LEN(C63)+1,MAX(IF(ISERROR(FIND({"区","村","会","场"},A63,LEN(B63)+LEN(C63)+3)),0,(FIND({"区","村","会","场"},A63,LEN(B63)+LEN(C63)+3))))-LEN(B63)-LEN(C63)))</f>
        <v/>
      </c>
      <c r="E63" s="224"/>
      <c r="F63" s="224" t="str">
        <f t="shared" si="21"/>
        <v/>
      </c>
      <c r="G63" s="224"/>
      <c r="H63" s="224"/>
      <c r="I63" s="224"/>
      <c r="J63" s="224"/>
      <c r="K63" s="224"/>
      <c r="L63" s="224">
        <f t="shared" si="22"/>
        <v>0</v>
      </c>
      <c r="M63" s="224"/>
      <c r="N63" s="224"/>
      <c r="O63" s="245"/>
      <c r="P63" s="248"/>
      <c r="Q63" s="253" t="str">
        <f t="shared" si="23"/>
        <v/>
      </c>
      <c r="R63" s="168" t="s">
        <v>32</v>
      </c>
      <c r="S63" s="169"/>
      <c r="T63" s="170" t="str">
        <f t="shared" si="24"/>
        <v>人</v>
      </c>
      <c r="V63" s="111">
        <f t="shared" si="0"/>
        <v>0</v>
      </c>
    </row>
    <row r="64" spans="1:23" s="2" customFormat="1" ht="13.5" hidden="1" customHeight="1">
      <c r="A64" s="225"/>
      <c r="B64" s="225"/>
      <c r="C64" s="225"/>
      <c r="D64" s="225"/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46"/>
      <c r="P64" s="249"/>
      <c r="Q64" s="254"/>
      <c r="R64" s="166" t="s">
        <v>67</v>
      </c>
      <c r="S64" s="53"/>
      <c r="T64" s="167" t="str">
        <f t="shared" si="24"/>
        <v>元</v>
      </c>
      <c r="U64" s="5"/>
      <c r="V64" s="111">
        <f t="shared" si="0"/>
        <v>0</v>
      </c>
      <c r="W64" s="100"/>
    </row>
    <row r="65" spans="1:23" s="2" customFormat="1" ht="13.5" hidden="1" customHeight="1">
      <c r="A65" s="224"/>
      <c r="B65" s="224" t="str">
        <f>MID(A65,1,MIN(IF(ISERROR(FIND({"县","市","区"},A65)),4^8,FIND({"县","市","区"},A65))))</f>
        <v/>
      </c>
      <c r="C65" s="224" t="str">
        <f>IF(ISERROR(MID(A65,LEN(B65)+1,MAX(IF(ISERROR(FIND({"道","乡","镇","处","场","区"},A65,LEN(B65)+1)),0,(FIND({"道","乡","镇","处","场","区"},A65,LEN(B65)+1))))-LEN(B65))),"",MID(A65,LEN(B65)+1,MIN(IF(ISERROR(FIND({"道","乡","镇","处","场","区"},A65,LEN(B65)+3)),4^8,(FIND({"道","乡","镇","处","场","区"},A65,LEN(B65)+3))))-LEN(B65)))</f>
        <v/>
      </c>
      <c r="D65" s="224" t="str">
        <f>IF(ISERROR(MID(A65,LEN(B65)+LEN(C65)+1,MAX(IF(ISERROR(FIND({"区","村","会","场"},A65,LEN(B65)+LEN(C65)+1)),0,(FIND({"区","村","会","场"},A65,LEN(B65)+LEN(C65)+1))))-LEN(B65)-LEN(C65))),"",MID(A65,LEN(B65)+LEN(C65)+1,MAX(IF(ISERROR(FIND({"区","村","会","场"},A65,LEN(B65)+LEN(C65)+3)),0,(FIND({"区","村","会","场"},A65,LEN(B65)+LEN(C65)+3))))-LEN(B65)-LEN(C65)))</f>
        <v/>
      </c>
      <c r="E65" s="224"/>
      <c r="F65" s="224" t="str">
        <f t="shared" si="21"/>
        <v/>
      </c>
      <c r="G65" s="224"/>
      <c r="H65" s="224"/>
      <c r="I65" s="224"/>
      <c r="J65" s="224"/>
      <c r="K65" s="224"/>
      <c r="L65" s="224">
        <f t="shared" si="22"/>
        <v>0</v>
      </c>
      <c r="M65" s="224"/>
      <c r="N65" s="224"/>
      <c r="O65" s="245"/>
      <c r="P65" s="248"/>
      <c r="Q65" s="253" t="str">
        <f t="shared" si="23"/>
        <v/>
      </c>
      <c r="R65" s="168" t="s">
        <v>32</v>
      </c>
      <c r="S65" s="169"/>
      <c r="T65" s="170" t="str">
        <f t="shared" si="24"/>
        <v>人</v>
      </c>
      <c r="U65" s="97"/>
      <c r="V65" s="111">
        <f t="shared" si="0"/>
        <v>0</v>
      </c>
      <c r="W65" s="100"/>
    </row>
    <row r="66" spans="1:23" s="2" customFormat="1" ht="13.5" hidden="1" customHeight="1">
      <c r="A66" s="225"/>
      <c r="B66" s="225"/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46"/>
      <c r="P66" s="249"/>
      <c r="Q66" s="254"/>
      <c r="R66" s="166" t="s">
        <v>67</v>
      </c>
      <c r="S66" s="53"/>
      <c r="T66" s="167" t="str">
        <f t="shared" si="24"/>
        <v>元</v>
      </c>
      <c r="U66" s="97"/>
      <c r="V66" s="111">
        <f t="shared" si="0"/>
        <v>0</v>
      </c>
      <c r="W66" s="100"/>
    </row>
    <row r="67" spans="1:23" s="2" customFormat="1" ht="13.5" hidden="1" customHeight="1">
      <c r="A67" s="224"/>
      <c r="B67" s="224" t="str">
        <f>MID(A67,1,MIN(IF(ISERROR(FIND({"县","市","区"},A67)),4^8,FIND({"县","市","区"},A67))))</f>
        <v/>
      </c>
      <c r="C67" s="224" t="str">
        <f>IF(ISERROR(MID(A67,LEN(B67)+1,MAX(IF(ISERROR(FIND({"道","乡","镇","处","场","区"},A67,LEN(B67)+1)),0,(FIND({"道","乡","镇","处","场","区"},A67,LEN(B67)+1))))-LEN(B67))),"",MID(A67,LEN(B67)+1,MIN(IF(ISERROR(FIND({"道","乡","镇","处","场","区"},A67,LEN(B67)+3)),4^8,(FIND({"道","乡","镇","处","场","区"},A67,LEN(B67)+3))))-LEN(B67)))</f>
        <v/>
      </c>
      <c r="D67" s="224" t="str">
        <f>IF(ISERROR(MID(A67,LEN(B67)+LEN(C67)+1,MAX(IF(ISERROR(FIND({"区","村","会","场"},A67,LEN(B67)+LEN(C67)+1)),0,(FIND({"区","村","会","场"},A67,LEN(B67)+LEN(C67)+1))))-LEN(B67)-LEN(C67))),"",MID(A67,LEN(B67)+LEN(C67)+1,MAX(IF(ISERROR(FIND({"区","村","会","场"},A67,LEN(B67)+LEN(C67)+3)),0,(FIND({"区","村","会","场"},A67,LEN(B67)+LEN(C67)+3))))-LEN(B67)-LEN(C67)))</f>
        <v/>
      </c>
      <c r="E67" s="224"/>
      <c r="F67" s="224" t="str">
        <f>IF(G67="","","项")</f>
        <v/>
      </c>
      <c r="G67" s="224"/>
      <c r="H67" s="224"/>
      <c r="I67" s="224"/>
      <c r="J67" s="224"/>
      <c r="K67" s="224"/>
      <c r="L67" s="224">
        <f>SUM(M67:N67)</f>
        <v>0</v>
      </c>
      <c r="M67" s="224"/>
      <c r="N67" s="224"/>
      <c r="O67" s="245"/>
      <c r="P67" s="248"/>
      <c r="Q67" s="253" t="str">
        <f>IF(O67="种植场所","平方米",IF(O67="种植业类其他","宗",IF(O67="文化教育类其他","宗",IF(O67="新农村建设类其他","宗",IF(O67="","","亩")))))</f>
        <v/>
      </c>
      <c r="R67" s="168" t="s">
        <v>32</v>
      </c>
      <c r="S67" s="169"/>
      <c r="T67" s="170" t="str">
        <f t="shared" si="24"/>
        <v>人</v>
      </c>
      <c r="U67" s="97"/>
      <c r="V67" s="111">
        <f t="shared" si="0"/>
        <v>0</v>
      </c>
      <c r="W67" s="100"/>
    </row>
    <row r="68" spans="1:23" s="2" customFormat="1" ht="13.5" hidden="1" customHeight="1">
      <c r="A68" s="225"/>
      <c r="B68" s="225"/>
      <c r="C68" s="225"/>
      <c r="D68" s="225"/>
      <c r="E68" s="225"/>
      <c r="F68" s="225"/>
      <c r="G68" s="225"/>
      <c r="H68" s="225"/>
      <c r="I68" s="225"/>
      <c r="J68" s="225"/>
      <c r="K68" s="225"/>
      <c r="L68" s="225"/>
      <c r="M68" s="225"/>
      <c r="N68" s="225"/>
      <c r="O68" s="246"/>
      <c r="P68" s="249"/>
      <c r="Q68" s="254"/>
      <c r="R68" s="166" t="s">
        <v>67</v>
      </c>
      <c r="S68" s="53"/>
      <c r="T68" s="167" t="str">
        <f t="shared" si="24"/>
        <v>元</v>
      </c>
      <c r="U68" s="97"/>
      <c r="V68" s="111">
        <f t="shared" si="0"/>
        <v>0</v>
      </c>
      <c r="W68" s="100"/>
    </row>
    <row r="69" spans="1:23" s="2" customFormat="1" ht="13.5" hidden="1" customHeight="1">
      <c r="A69" s="224"/>
      <c r="B69" s="224" t="str">
        <f>MID(A69,1,MIN(IF(ISERROR(FIND({"县","市","区"},A69)),4^8,FIND({"县","市","区"},A69))))</f>
        <v/>
      </c>
      <c r="C69" s="224" t="str">
        <f>IF(ISERROR(MID(A69,LEN(B69)+1,MAX(IF(ISERROR(FIND({"道","乡","镇","处","场","区"},A69,LEN(B69)+1)),0,(FIND({"道","乡","镇","处","场","区"},A69,LEN(B69)+1))))-LEN(B69))),"",MID(A69,LEN(B69)+1,MIN(IF(ISERROR(FIND({"道","乡","镇","处","场","区"},A69,LEN(B69)+3)),4^8,(FIND({"道","乡","镇","处","场","区"},A69,LEN(B69)+3))))-LEN(B69)))</f>
        <v/>
      </c>
      <c r="D69" s="224" t="str">
        <f>IF(ISERROR(MID(A69,LEN(B69)+LEN(C69)+1,MAX(IF(ISERROR(FIND({"区","村","会","场"},A69,LEN(B69)+LEN(C69)+1)),0,(FIND({"区","村","会","场"},A69,LEN(B69)+LEN(C69)+1))))-LEN(B69)-LEN(C69))),"",MID(A69,LEN(B69)+LEN(C69)+1,MAX(IF(ISERROR(FIND({"区","村","会","场"},A69,LEN(B69)+LEN(C69)+3)),0,(FIND({"区","村","会","场"},A69,LEN(B69)+LEN(C69)+3))))-LEN(B69)-LEN(C69)))</f>
        <v/>
      </c>
      <c r="E69" s="224"/>
      <c r="F69" s="224" t="str">
        <f>IF(G69="","","项")</f>
        <v/>
      </c>
      <c r="G69" s="224"/>
      <c r="H69" s="224"/>
      <c r="I69" s="224"/>
      <c r="J69" s="224"/>
      <c r="K69" s="224"/>
      <c r="L69" s="224">
        <f>SUM(M69:N69)</f>
        <v>0</v>
      </c>
      <c r="M69" s="224"/>
      <c r="N69" s="224"/>
      <c r="O69" s="245"/>
      <c r="P69" s="248"/>
      <c r="Q69" s="253" t="str">
        <f>IF(O69="种植场所","平方米",IF(O69="种植业类其他","宗",IF(O69="文化教育类其他","宗",IF(O69="新农村建设类其他","宗",IF(O69="","","亩")))))</f>
        <v/>
      </c>
      <c r="R69" s="168" t="s">
        <v>32</v>
      </c>
      <c r="S69" s="169"/>
      <c r="T69" s="170" t="str">
        <f t="shared" si="24"/>
        <v>人</v>
      </c>
      <c r="U69" s="97"/>
      <c r="V69" s="111">
        <f t="shared" si="0"/>
        <v>0</v>
      </c>
      <c r="W69" s="100"/>
    </row>
    <row r="70" spans="1:23" s="2" customFormat="1" ht="13.5" hidden="1" customHeight="1">
      <c r="A70" s="225"/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25"/>
      <c r="M70" s="225"/>
      <c r="N70" s="225"/>
      <c r="O70" s="246"/>
      <c r="P70" s="249"/>
      <c r="Q70" s="254"/>
      <c r="R70" s="166" t="s">
        <v>67</v>
      </c>
      <c r="S70" s="53"/>
      <c r="T70" s="167" t="str">
        <f t="shared" si="24"/>
        <v>元</v>
      </c>
      <c r="U70" s="97"/>
      <c r="V70" s="111">
        <f t="shared" ref="V70:V133" si="25">S70+P70+L70+G70</f>
        <v>0</v>
      </c>
      <c r="W70" s="100"/>
    </row>
    <row r="71" spans="1:23" s="2" customFormat="1" ht="13.5" hidden="1" customHeight="1">
      <c r="A71" s="226" t="s">
        <v>77</v>
      </c>
      <c r="B71" s="235"/>
      <c r="C71" s="235"/>
      <c r="D71" s="235"/>
      <c r="E71" s="235"/>
      <c r="F71" s="235" t="s">
        <v>25</v>
      </c>
      <c r="G71" s="235">
        <f>SUM(G79:G90)</f>
        <v>0</v>
      </c>
      <c r="H71" s="235"/>
      <c r="I71" s="235"/>
      <c r="J71" s="235"/>
      <c r="K71" s="235"/>
      <c r="L71" s="235">
        <f t="shared" ref="L71:N71" si="26">SUM(L79:L90)</f>
        <v>0</v>
      </c>
      <c r="M71" s="235">
        <f t="shared" si="26"/>
        <v>0</v>
      </c>
      <c r="N71" s="235">
        <f t="shared" si="26"/>
        <v>0</v>
      </c>
      <c r="O71" s="88" t="s">
        <v>78</v>
      </c>
      <c r="P71" s="89">
        <f t="array" ref="P71">SUM(IF(ISERROR(SEARCH("网箱养鱼",O79:O90)),0,1)*P79:P90)</f>
        <v>0</v>
      </c>
      <c r="Q71" s="145" t="s">
        <v>31</v>
      </c>
      <c r="R71" s="80"/>
      <c r="S71" s="139"/>
      <c r="T71" s="147"/>
      <c r="U71" s="146"/>
      <c r="V71" s="111">
        <f t="shared" si="25"/>
        <v>0</v>
      </c>
      <c r="W71" s="100"/>
    </row>
    <row r="72" spans="1:23" s="2" customFormat="1" ht="13.5" hidden="1" customHeight="1">
      <c r="A72" s="227"/>
      <c r="B72" s="236"/>
      <c r="C72" s="236"/>
      <c r="D72" s="236"/>
      <c r="E72" s="236"/>
      <c r="F72" s="236" t="str">
        <f t="shared" ref="F72:F76" si="27">IF(E72="","","项")</f>
        <v/>
      </c>
      <c r="G72" s="236"/>
      <c r="H72" s="236"/>
      <c r="I72" s="236"/>
      <c r="J72" s="236"/>
      <c r="K72" s="236"/>
      <c r="L72" s="236"/>
      <c r="M72" s="236"/>
      <c r="N72" s="236"/>
      <c r="O72" s="80" t="s">
        <v>79</v>
      </c>
      <c r="P72" s="81">
        <f t="array" ref="P72">SUM(IF(ISERROR(SEARCH("精养鱼池",O79:O90)),0,1)*P79:P90)</f>
        <v>0</v>
      </c>
      <c r="Q72" s="147" t="s">
        <v>31</v>
      </c>
      <c r="R72" s="80" t="s">
        <v>32</v>
      </c>
      <c r="S72" s="151">
        <f t="array" ref="S72">SUM(IF(ISERROR(SEARCH("受益移民",R79:R90)),0,1)*S79:S90)</f>
        <v>0</v>
      </c>
      <c r="T72" s="147" t="s">
        <v>33</v>
      </c>
      <c r="U72" s="146"/>
      <c r="V72" s="111">
        <f t="shared" si="25"/>
        <v>0</v>
      </c>
      <c r="W72" s="100"/>
    </row>
    <row r="73" spans="1:23" s="2" customFormat="1" ht="13.5" hidden="1" customHeight="1">
      <c r="A73" s="227"/>
      <c r="B73" s="236"/>
      <c r="C73" s="236"/>
      <c r="D73" s="236"/>
      <c r="E73" s="236"/>
      <c r="F73" s="236" t="str">
        <f t="shared" si="27"/>
        <v/>
      </c>
      <c r="G73" s="236"/>
      <c r="H73" s="236"/>
      <c r="I73" s="236"/>
      <c r="J73" s="236"/>
      <c r="K73" s="236"/>
      <c r="L73" s="236"/>
      <c r="M73" s="236"/>
      <c r="N73" s="236"/>
      <c r="O73" s="80" t="s">
        <v>80</v>
      </c>
      <c r="P73" s="81">
        <f t="array" ref="P73">SUM(IF(ISERROR(SEARCH("其他养鱼",O79:O90)),0,1)*P79:P90)</f>
        <v>0</v>
      </c>
      <c r="Q73" s="147" t="s">
        <v>31</v>
      </c>
      <c r="R73" s="80" t="s">
        <v>67</v>
      </c>
      <c r="S73" s="151">
        <f>IF(S72=0,0,SUMPRODUCT((R79:R89="受益移民")*S79:S89*(R80:R90="人均年增收")*S80:S90)/S72)</f>
        <v>0</v>
      </c>
      <c r="T73" s="147" t="s">
        <v>68</v>
      </c>
      <c r="U73" s="146"/>
      <c r="V73" s="111">
        <f t="shared" si="25"/>
        <v>0</v>
      </c>
      <c r="W73" s="100"/>
    </row>
    <row r="74" spans="1:23" s="2" customFormat="1" ht="13.5" hidden="1" customHeight="1">
      <c r="A74" s="227"/>
      <c r="B74" s="236"/>
      <c r="C74" s="236"/>
      <c r="D74" s="236"/>
      <c r="E74" s="236"/>
      <c r="F74" s="236" t="str">
        <f t="shared" si="27"/>
        <v/>
      </c>
      <c r="G74" s="236"/>
      <c r="H74" s="236"/>
      <c r="I74" s="236"/>
      <c r="J74" s="236"/>
      <c r="K74" s="236"/>
      <c r="L74" s="236"/>
      <c r="M74" s="236"/>
      <c r="N74" s="236"/>
      <c r="O74" s="80" t="s">
        <v>81</v>
      </c>
      <c r="P74" s="81">
        <f t="array" ref="P74">SUM(IF(ISERROR(SEARCH("特种水产养殖",O79:O90)),0,1)*P79:P90)</f>
        <v>0</v>
      </c>
      <c r="Q74" s="147" t="s">
        <v>31</v>
      </c>
      <c r="R74" s="80"/>
      <c r="S74" s="151"/>
      <c r="T74" s="147"/>
      <c r="U74" s="146"/>
      <c r="V74" s="111">
        <f t="shared" si="25"/>
        <v>0</v>
      </c>
      <c r="W74" s="100"/>
    </row>
    <row r="75" spans="1:23" s="2" customFormat="1" ht="13.5" hidden="1" customHeight="1">
      <c r="A75" s="227"/>
      <c r="B75" s="236"/>
      <c r="C75" s="236"/>
      <c r="D75" s="236"/>
      <c r="E75" s="236"/>
      <c r="F75" s="236" t="str">
        <f t="shared" si="27"/>
        <v/>
      </c>
      <c r="G75" s="236"/>
      <c r="H75" s="236"/>
      <c r="I75" s="236"/>
      <c r="J75" s="236"/>
      <c r="K75" s="236"/>
      <c r="L75" s="236"/>
      <c r="M75" s="236"/>
      <c r="N75" s="236"/>
      <c r="O75" s="80" t="s">
        <v>82</v>
      </c>
      <c r="P75" s="81">
        <f t="array" ref="P75">SUM(IF(ISERROR(SEARCH("大牲畜",O79:O90)),0,1)*P79:P90)</f>
        <v>0</v>
      </c>
      <c r="Q75" s="147" t="s">
        <v>83</v>
      </c>
      <c r="R75" s="80"/>
      <c r="S75" s="137"/>
      <c r="T75" s="147"/>
      <c r="U75" s="146"/>
      <c r="V75" s="111">
        <f t="shared" si="25"/>
        <v>0</v>
      </c>
      <c r="W75" s="100"/>
    </row>
    <row r="76" spans="1:23" s="2" customFormat="1" ht="13.5" hidden="1" customHeight="1">
      <c r="A76" s="227"/>
      <c r="B76" s="236"/>
      <c r="C76" s="236"/>
      <c r="D76" s="236"/>
      <c r="E76" s="236"/>
      <c r="F76" s="236" t="str">
        <f t="shared" si="27"/>
        <v/>
      </c>
      <c r="G76" s="236"/>
      <c r="H76" s="236"/>
      <c r="I76" s="236"/>
      <c r="J76" s="236"/>
      <c r="K76" s="236"/>
      <c r="L76" s="236"/>
      <c r="M76" s="236"/>
      <c r="N76" s="236"/>
      <c r="O76" s="80" t="s">
        <v>84</v>
      </c>
      <c r="P76" s="81">
        <f t="array" ref="P76">SUM(IF(ISERROR(SEARCH("家畜",O79:O90)),0,1)*P79:P90)</f>
        <v>0</v>
      </c>
      <c r="Q76" s="147" t="s">
        <v>85</v>
      </c>
      <c r="R76" s="80"/>
      <c r="S76" s="139"/>
      <c r="T76" s="147"/>
      <c r="U76" s="146"/>
      <c r="V76" s="111">
        <f t="shared" si="25"/>
        <v>0</v>
      </c>
      <c r="W76" s="100"/>
    </row>
    <row r="77" spans="1:23" s="2" customFormat="1" ht="13.5" hidden="1" customHeight="1">
      <c r="A77" s="227"/>
      <c r="B77" s="236"/>
      <c r="C77" s="236"/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80" t="s">
        <v>86</v>
      </c>
      <c r="P77" s="81">
        <f t="array" ref="P77">SUM(IF(ISERROR(SEARCH("家禽",O79:O90)),0,1)*P79:P90)</f>
        <v>0</v>
      </c>
      <c r="Q77" s="147" t="s">
        <v>85</v>
      </c>
      <c r="R77" s="80"/>
      <c r="S77" s="139"/>
      <c r="T77" s="147"/>
      <c r="U77" s="146"/>
      <c r="V77" s="111">
        <f t="shared" si="25"/>
        <v>0</v>
      </c>
      <c r="W77" s="100"/>
    </row>
    <row r="78" spans="1:23" s="2" customFormat="1" ht="13.5" hidden="1" customHeight="1">
      <c r="A78" s="228"/>
      <c r="B78" s="234"/>
      <c r="C78" s="234"/>
      <c r="D78" s="234"/>
      <c r="E78" s="234"/>
      <c r="F78" s="234" t="str">
        <f>IF(E78="","","项")</f>
        <v/>
      </c>
      <c r="G78" s="234"/>
      <c r="H78" s="234"/>
      <c r="I78" s="234"/>
      <c r="J78" s="234"/>
      <c r="K78" s="234"/>
      <c r="L78" s="234"/>
      <c r="M78" s="234"/>
      <c r="N78" s="234"/>
      <c r="O78" s="90" t="s">
        <v>87</v>
      </c>
      <c r="P78" s="91">
        <f t="array" ref="P78">SUM(IF(ISERROR(SEARCH("养殖业类其他",O79:O90)),0,1)*P79:P90)</f>
        <v>0</v>
      </c>
      <c r="Q78" s="148" t="s">
        <v>53</v>
      </c>
      <c r="R78" s="90"/>
      <c r="S78" s="149"/>
      <c r="T78" s="148"/>
      <c r="U78" s="146"/>
      <c r="V78" s="111">
        <f t="shared" si="25"/>
        <v>0</v>
      </c>
      <c r="W78" s="100"/>
    </row>
    <row r="79" spans="1:23" s="2" customFormat="1" ht="13.5" hidden="1" customHeight="1">
      <c r="A79" s="224"/>
      <c r="B79" s="224" t="str">
        <f>MID(A79,1,MIN(IF(ISERROR(FIND({"县","市","区"},A79)),4^8,FIND({"县","市","区"},A79))))</f>
        <v/>
      </c>
      <c r="C79" s="224" t="str">
        <f>IF(ISERROR(MID(A79,LEN(B79)+1,MAX(IF(ISERROR(FIND({"道","乡","镇","处","场","区"},A79,LEN(B79)+1)),0,(FIND({"道","乡","镇","处","场","区"},A79,LEN(B79)+1))))-LEN(B79))),"",MID(A79,LEN(B79)+1,MIN(IF(ISERROR(FIND({"道","乡","镇","处","场","区"},A79,LEN(B79)+3)),4^8,(FIND({"道","乡","镇","处","场","区"},A79,LEN(B79)+3))))-LEN(B79)))</f>
        <v/>
      </c>
      <c r="D79" s="224" t="str">
        <f>IF(ISERROR(MID(A79,LEN(B79)+LEN(C79)+1,MAX(IF(ISERROR(FIND({"区","村","会","场"},A79,LEN(B79)+LEN(C79)+1)),0,(FIND({"区","村","会","场"},A79,LEN(B79)+LEN(C79)+1))))-LEN(B79)-LEN(C79))),"",MID(A79,LEN(B79)+LEN(C79)+1,MAX(IF(ISERROR(FIND({"区","村","会","场"},A79,LEN(B79)+LEN(C79)+3)),0,(FIND({"区","村","会","场"},A79,LEN(B79)+LEN(C79)+3))))-LEN(B79)-LEN(C79)))</f>
        <v/>
      </c>
      <c r="E79" s="224"/>
      <c r="F79" s="224" t="str">
        <f t="shared" ref="F79:F83" si="28">IF(G79="","","项")</f>
        <v/>
      </c>
      <c r="G79" s="224"/>
      <c r="H79" s="224"/>
      <c r="I79" s="224"/>
      <c r="J79" s="224"/>
      <c r="K79" s="224"/>
      <c r="L79" s="224">
        <f t="shared" ref="L79:L83" si="29">SUM(M79:N79)</f>
        <v>0</v>
      </c>
      <c r="M79" s="224"/>
      <c r="N79" s="245"/>
      <c r="O79" s="245"/>
      <c r="P79" s="248"/>
      <c r="Q79" s="251" t="str">
        <f t="shared" ref="Q79:Q83" si="30">IF(O79="养鱼","亩",IF(O79="家畜","只",IF(O79="大牲畜","头",IF(O79="家禽","只",IF(O79="养殖业类其他","宗",IF(O79="","","亩"))))))</f>
        <v/>
      </c>
      <c r="R79" s="168" t="s">
        <v>32</v>
      </c>
      <c r="S79" s="169"/>
      <c r="T79" s="170" t="str">
        <f t="shared" ref="T79:T90" si="31">IF(R79="受益移民","人",IF(R79="","","元"))</f>
        <v>人</v>
      </c>
      <c r="U79" s="97"/>
      <c r="V79" s="111">
        <f t="shared" si="25"/>
        <v>0</v>
      </c>
      <c r="W79" s="100"/>
    </row>
    <row r="80" spans="1:23" s="2" customFormat="1" ht="13.5" hidden="1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46"/>
      <c r="O80" s="246"/>
      <c r="P80" s="249"/>
      <c r="Q80" s="252"/>
      <c r="R80" s="166" t="s">
        <v>67</v>
      </c>
      <c r="S80" s="53"/>
      <c r="T80" s="167" t="str">
        <f t="shared" si="31"/>
        <v>元</v>
      </c>
      <c r="U80" s="97"/>
      <c r="V80" s="111">
        <f t="shared" si="25"/>
        <v>0</v>
      </c>
      <c r="W80" s="100"/>
    </row>
    <row r="81" spans="1:23" s="2" customFormat="1" ht="13.5" hidden="1" customHeight="1">
      <c r="A81" s="224"/>
      <c r="B81" s="224" t="str">
        <f>MID(A81,1,MIN(IF(ISERROR(FIND({"县","市","区"},A81)),4^8,FIND({"县","市","区"},A81))))</f>
        <v/>
      </c>
      <c r="C81" s="224" t="str">
        <f>IF(ISERROR(MID(A81,LEN(B81)+1,MAX(IF(ISERROR(FIND({"道","乡","镇","处","场","区"},A81,LEN(B81)+1)),0,(FIND({"道","乡","镇","处","场","区"},A81,LEN(B81)+1))))-LEN(B81))),"",MID(A81,LEN(B81)+1,MIN(IF(ISERROR(FIND({"道","乡","镇","处","场","区"},A81,LEN(B81)+3)),4^8,(FIND({"道","乡","镇","处","场","区"},A81,LEN(B81)+3))))-LEN(B81)))</f>
        <v/>
      </c>
      <c r="D81" s="224" t="str">
        <f>IF(ISERROR(MID(A81,LEN(B81)+LEN(C81)+1,MAX(IF(ISERROR(FIND({"区","村","会","场"},A81,LEN(B81)+LEN(C81)+1)),0,(FIND({"区","村","会","场"},A81,LEN(B81)+LEN(C81)+1))))-LEN(B81)-LEN(C81))),"",MID(A81,LEN(B81)+LEN(C81)+1,MAX(IF(ISERROR(FIND({"区","村","会","场"},A81,LEN(B81)+LEN(C81)+3)),0,(FIND({"区","村","会","场"},A81,LEN(B81)+LEN(C81)+3))))-LEN(B81)-LEN(C81)))</f>
        <v/>
      </c>
      <c r="E81" s="224"/>
      <c r="F81" s="224" t="str">
        <f t="shared" si="28"/>
        <v/>
      </c>
      <c r="G81" s="224"/>
      <c r="H81" s="224"/>
      <c r="I81" s="224"/>
      <c r="J81" s="224"/>
      <c r="K81" s="224"/>
      <c r="L81" s="224">
        <f t="shared" si="29"/>
        <v>0</v>
      </c>
      <c r="M81" s="224"/>
      <c r="N81" s="245"/>
      <c r="O81" s="245"/>
      <c r="P81" s="248"/>
      <c r="Q81" s="251" t="str">
        <f t="shared" si="30"/>
        <v/>
      </c>
      <c r="R81" s="168" t="s">
        <v>32</v>
      </c>
      <c r="S81" s="169"/>
      <c r="T81" s="170" t="str">
        <f t="shared" si="31"/>
        <v>人</v>
      </c>
      <c r="U81" s="97"/>
      <c r="V81" s="111">
        <f t="shared" si="25"/>
        <v>0</v>
      </c>
      <c r="W81" s="100"/>
    </row>
    <row r="82" spans="1:23" s="2" customFormat="1" ht="13.5" hidden="1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46"/>
      <c r="O82" s="246"/>
      <c r="P82" s="249"/>
      <c r="Q82" s="252"/>
      <c r="R82" s="166" t="s">
        <v>67</v>
      </c>
      <c r="S82" s="53"/>
      <c r="T82" s="167" t="str">
        <f t="shared" si="31"/>
        <v>元</v>
      </c>
      <c r="U82" s="97"/>
      <c r="V82" s="111">
        <f t="shared" si="25"/>
        <v>0</v>
      </c>
      <c r="W82" s="100"/>
    </row>
    <row r="83" spans="1:23" s="2" customFormat="1" ht="13.5" hidden="1" customHeight="1">
      <c r="A83" s="224"/>
      <c r="B83" s="224" t="str">
        <f>MID(A83,1,MIN(IF(ISERROR(FIND({"县","市","区"},A83)),4^8,FIND({"县","市","区"},A83))))</f>
        <v/>
      </c>
      <c r="C83" s="224" t="str">
        <f>IF(ISERROR(MID(A83,LEN(B83)+1,MAX(IF(ISERROR(FIND({"道","乡","镇","处","场","区"},A83,LEN(B83)+1)),0,(FIND({"道","乡","镇","处","场","区"},A83,LEN(B83)+1))))-LEN(B83))),"",MID(A83,LEN(B83)+1,MIN(IF(ISERROR(FIND({"道","乡","镇","处","场","区"},A83,LEN(B83)+3)),4^8,(FIND({"道","乡","镇","处","场","区"},A83,LEN(B83)+3))))-LEN(B83)))</f>
        <v/>
      </c>
      <c r="D83" s="224" t="str">
        <f>IF(ISERROR(MID(A83,LEN(B83)+LEN(C83)+1,MAX(IF(ISERROR(FIND({"区","村","会","场"},A83,LEN(B83)+LEN(C83)+1)),0,(FIND({"区","村","会","场"},A83,LEN(B83)+LEN(C83)+1))))-LEN(B83)-LEN(C83))),"",MID(A83,LEN(B83)+LEN(C83)+1,MAX(IF(ISERROR(FIND({"区","村","会","场"},A83,LEN(B83)+LEN(C83)+3)),0,(FIND({"区","村","会","场"},A83,LEN(B83)+LEN(C83)+3))))-LEN(B83)-LEN(C83)))</f>
        <v/>
      </c>
      <c r="E83" s="224"/>
      <c r="F83" s="224" t="str">
        <f t="shared" si="28"/>
        <v/>
      </c>
      <c r="G83" s="224"/>
      <c r="H83" s="224"/>
      <c r="I83" s="224"/>
      <c r="J83" s="224"/>
      <c r="K83" s="224"/>
      <c r="L83" s="224">
        <f t="shared" si="29"/>
        <v>0</v>
      </c>
      <c r="M83" s="224"/>
      <c r="N83" s="245"/>
      <c r="O83" s="245"/>
      <c r="P83" s="248"/>
      <c r="Q83" s="251" t="str">
        <f t="shared" si="30"/>
        <v/>
      </c>
      <c r="R83" s="168" t="s">
        <v>32</v>
      </c>
      <c r="S83" s="169"/>
      <c r="T83" s="170" t="str">
        <f t="shared" si="31"/>
        <v>人</v>
      </c>
      <c r="U83" s="97"/>
      <c r="V83" s="111">
        <f t="shared" si="25"/>
        <v>0</v>
      </c>
      <c r="W83" s="100"/>
    </row>
    <row r="84" spans="1:23" s="2" customFormat="1" ht="13.5" hidden="1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46"/>
      <c r="O84" s="246"/>
      <c r="P84" s="249"/>
      <c r="Q84" s="252"/>
      <c r="R84" s="166" t="s">
        <v>67</v>
      </c>
      <c r="S84" s="53"/>
      <c r="T84" s="167" t="str">
        <f t="shared" si="31"/>
        <v>元</v>
      </c>
      <c r="U84" s="97"/>
      <c r="V84" s="111">
        <f t="shared" si="25"/>
        <v>0</v>
      </c>
      <c r="W84" s="100"/>
    </row>
    <row r="85" spans="1:23" s="2" customFormat="1" ht="13.5" hidden="1" customHeight="1">
      <c r="A85" s="224"/>
      <c r="B85" s="224" t="str">
        <f>MID(A85,1,MIN(IF(ISERROR(FIND({"县","市","区"},A85)),4^8,FIND({"县","市","区"},A85))))</f>
        <v/>
      </c>
      <c r="C85" s="224" t="str">
        <f>IF(ISERROR(MID(A85,LEN(B85)+1,MAX(IF(ISERROR(FIND({"道","乡","镇","处","场","区"},A85,LEN(B85)+1)),0,(FIND({"道","乡","镇","处","场","区"},A85,LEN(B85)+1))))-LEN(B85))),"",MID(A85,LEN(B85)+1,MIN(IF(ISERROR(FIND({"道","乡","镇","处","场","区"},A85,LEN(B85)+3)),4^8,(FIND({"道","乡","镇","处","场","区"},A85,LEN(B85)+3))))-LEN(B85)))</f>
        <v/>
      </c>
      <c r="D85" s="224" t="str">
        <f>IF(ISERROR(MID(A85,LEN(B85)+LEN(C85)+1,MAX(IF(ISERROR(FIND({"区","村","会","场"},A85,LEN(B85)+LEN(C85)+1)),0,(FIND({"区","村","会","场"},A85,LEN(B85)+LEN(C85)+1))))-LEN(B85)-LEN(C85))),"",MID(A85,LEN(B85)+LEN(C85)+1,MAX(IF(ISERROR(FIND({"区","村","会","场"},A85,LEN(B85)+LEN(C85)+3)),0,(FIND({"区","村","会","场"},A85,LEN(B85)+LEN(C85)+3))))-LEN(B85)-LEN(C85)))</f>
        <v/>
      </c>
      <c r="E85" s="224"/>
      <c r="F85" s="224" t="str">
        <f t="shared" ref="F85:F89" si="32">IF(G85="","","项")</f>
        <v/>
      </c>
      <c r="G85" s="224"/>
      <c r="H85" s="224"/>
      <c r="I85" s="224"/>
      <c r="J85" s="224"/>
      <c r="K85" s="224"/>
      <c r="L85" s="224">
        <f t="shared" ref="L85:L89" si="33">SUM(M85:N85)</f>
        <v>0</v>
      </c>
      <c r="M85" s="224"/>
      <c r="N85" s="245"/>
      <c r="O85" s="245"/>
      <c r="P85" s="248"/>
      <c r="Q85" s="251" t="str">
        <f t="shared" ref="Q85:Q89" si="34">IF(O85="养鱼","亩",IF(O85="家畜","只",IF(O85="大牲畜","头",IF(O85="家禽","只",IF(O85="养殖业类其他","宗",IF(O85="","","亩"))))))</f>
        <v/>
      </c>
      <c r="R85" s="168" t="s">
        <v>32</v>
      </c>
      <c r="S85" s="169"/>
      <c r="T85" s="170" t="str">
        <f t="shared" si="31"/>
        <v>人</v>
      </c>
      <c r="U85" s="97"/>
      <c r="V85" s="111">
        <f t="shared" si="25"/>
        <v>0</v>
      </c>
      <c r="W85" s="100"/>
    </row>
    <row r="86" spans="1:23" s="2" customFormat="1" ht="13.5" hidden="1" customHeight="1">
      <c r="A86" s="225"/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46"/>
      <c r="O86" s="246"/>
      <c r="P86" s="249"/>
      <c r="Q86" s="252"/>
      <c r="R86" s="166" t="s">
        <v>67</v>
      </c>
      <c r="S86" s="53"/>
      <c r="T86" s="167" t="str">
        <f t="shared" si="31"/>
        <v>元</v>
      </c>
      <c r="U86" s="97"/>
      <c r="V86" s="111">
        <f t="shared" si="25"/>
        <v>0</v>
      </c>
      <c r="W86" s="100"/>
    </row>
    <row r="87" spans="1:23" s="2" customFormat="1" ht="13.5" hidden="1" customHeight="1">
      <c r="A87" s="224"/>
      <c r="B87" s="224" t="str">
        <f>MID(A87,1,MIN(IF(ISERROR(FIND({"县","市","区"},A87)),4^8,FIND({"县","市","区"},A87))))</f>
        <v/>
      </c>
      <c r="C87" s="224" t="str">
        <f>IF(ISERROR(MID(A87,LEN(B87)+1,MAX(IF(ISERROR(FIND({"道","乡","镇","处","场","区"},A87,LEN(B87)+1)),0,(FIND({"道","乡","镇","处","场","区"},A87,LEN(B87)+1))))-LEN(B87))),"",MID(A87,LEN(B87)+1,MIN(IF(ISERROR(FIND({"道","乡","镇","处","场","区"},A87,LEN(B87)+3)),4^8,(FIND({"道","乡","镇","处","场","区"},A87,LEN(B87)+3))))-LEN(B87)))</f>
        <v/>
      </c>
      <c r="D87" s="224" t="str">
        <f>IF(ISERROR(MID(A87,LEN(B87)+LEN(C87)+1,MAX(IF(ISERROR(FIND({"区","村","会","场"},A87,LEN(B87)+LEN(C87)+1)),0,(FIND({"区","村","会","场"},A87,LEN(B87)+LEN(C87)+1))))-LEN(B87)-LEN(C87))),"",MID(A87,LEN(B87)+LEN(C87)+1,MAX(IF(ISERROR(FIND({"区","村","会","场"},A87,LEN(B87)+LEN(C87)+3)),0,(FIND({"区","村","会","场"},A87,LEN(B87)+LEN(C87)+3))))-LEN(B87)-LEN(C87)))</f>
        <v/>
      </c>
      <c r="E87" s="224"/>
      <c r="F87" s="224" t="str">
        <f t="shared" si="32"/>
        <v/>
      </c>
      <c r="G87" s="224"/>
      <c r="H87" s="224"/>
      <c r="I87" s="224"/>
      <c r="J87" s="224"/>
      <c r="K87" s="224"/>
      <c r="L87" s="224">
        <f t="shared" si="33"/>
        <v>0</v>
      </c>
      <c r="M87" s="224"/>
      <c r="N87" s="245"/>
      <c r="O87" s="245"/>
      <c r="P87" s="248"/>
      <c r="Q87" s="251" t="str">
        <f t="shared" si="34"/>
        <v/>
      </c>
      <c r="R87" s="168" t="s">
        <v>32</v>
      </c>
      <c r="S87" s="169"/>
      <c r="T87" s="170" t="str">
        <f t="shared" si="31"/>
        <v>人</v>
      </c>
      <c r="U87" s="97"/>
      <c r="V87" s="111">
        <f t="shared" si="25"/>
        <v>0</v>
      </c>
      <c r="W87" s="100"/>
    </row>
    <row r="88" spans="1:23" s="2" customFormat="1" ht="13.5" hidden="1" customHeight="1">
      <c r="A88" s="225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46"/>
      <c r="O88" s="246"/>
      <c r="P88" s="249"/>
      <c r="Q88" s="252"/>
      <c r="R88" s="166" t="s">
        <v>67</v>
      </c>
      <c r="S88" s="53"/>
      <c r="T88" s="167" t="str">
        <f t="shared" si="31"/>
        <v>元</v>
      </c>
      <c r="U88" s="97"/>
      <c r="V88" s="111">
        <f t="shared" si="25"/>
        <v>0</v>
      </c>
      <c r="W88" s="100"/>
    </row>
    <row r="89" spans="1:23" s="2" customFormat="1" ht="13.5" hidden="1" customHeight="1">
      <c r="A89" s="224"/>
      <c r="B89" s="224" t="str">
        <f>MID(A89,1,MIN(IF(ISERROR(FIND({"县","市","区"},A89)),4^8,FIND({"县","市","区"},A89))))</f>
        <v/>
      </c>
      <c r="C89" s="224" t="str">
        <f>IF(ISERROR(MID(A89,LEN(B89)+1,MAX(IF(ISERROR(FIND({"道","乡","镇","处","场","区"},A89,LEN(B89)+1)),0,(FIND({"道","乡","镇","处","场","区"},A89,LEN(B89)+1))))-LEN(B89))),"",MID(A89,LEN(B89)+1,MIN(IF(ISERROR(FIND({"道","乡","镇","处","场","区"},A89,LEN(B89)+3)),4^8,(FIND({"道","乡","镇","处","场","区"},A89,LEN(B89)+3))))-LEN(B89)))</f>
        <v/>
      </c>
      <c r="D89" s="224" t="str">
        <f>IF(ISERROR(MID(A89,LEN(B89)+LEN(C89)+1,MAX(IF(ISERROR(FIND({"区","村","会","场"},A89,LEN(B89)+LEN(C89)+1)),0,(FIND({"区","村","会","场"},A89,LEN(B89)+LEN(C89)+1))))-LEN(B89)-LEN(C89))),"",MID(A89,LEN(B89)+LEN(C89)+1,MAX(IF(ISERROR(FIND({"区","村","会","场"},A89,LEN(B89)+LEN(C89)+3)),0,(FIND({"区","村","会","场"},A89,LEN(B89)+LEN(C89)+3))))-LEN(B89)-LEN(C89)))</f>
        <v/>
      </c>
      <c r="E89" s="224"/>
      <c r="F89" s="224" t="str">
        <f t="shared" si="32"/>
        <v/>
      </c>
      <c r="G89" s="224"/>
      <c r="H89" s="224"/>
      <c r="I89" s="224"/>
      <c r="J89" s="224"/>
      <c r="K89" s="224"/>
      <c r="L89" s="224">
        <f t="shared" si="33"/>
        <v>0</v>
      </c>
      <c r="M89" s="224"/>
      <c r="N89" s="245"/>
      <c r="O89" s="245"/>
      <c r="P89" s="248"/>
      <c r="Q89" s="251" t="str">
        <f t="shared" si="34"/>
        <v/>
      </c>
      <c r="R89" s="168" t="s">
        <v>32</v>
      </c>
      <c r="S89" s="169"/>
      <c r="T89" s="170" t="str">
        <f t="shared" si="31"/>
        <v>人</v>
      </c>
      <c r="U89" s="97"/>
      <c r="V89" s="111">
        <f t="shared" si="25"/>
        <v>0</v>
      </c>
      <c r="W89" s="100"/>
    </row>
    <row r="90" spans="1:23" s="2" customFormat="1" ht="13.5" hidden="1" customHeight="1">
      <c r="A90" s="225"/>
      <c r="B90" s="225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46"/>
      <c r="O90" s="246"/>
      <c r="P90" s="249"/>
      <c r="Q90" s="252"/>
      <c r="R90" s="166" t="s">
        <v>67</v>
      </c>
      <c r="S90" s="53"/>
      <c r="T90" s="167" t="str">
        <f t="shared" si="31"/>
        <v>元</v>
      </c>
      <c r="U90" s="97"/>
      <c r="V90" s="111">
        <f t="shared" si="25"/>
        <v>0</v>
      </c>
      <c r="W90" s="100"/>
    </row>
    <row r="91" spans="1:23" s="2" customFormat="1" ht="13.5" hidden="1" customHeight="1">
      <c r="A91" s="231" t="s">
        <v>89</v>
      </c>
      <c r="B91" s="232"/>
      <c r="C91" s="232"/>
      <c r="D91" s="232"/>
      <c r="E91" s="232"/>
      <c r="F91" s="232" t="s">
        <v>25</v>
      </c>
      <c r="G91" s="232">
        <f>SUM(G103:G106)</f>
        <v>0</v>
      </c>
      <c r="H91" s="232"/>
      <c r="I91" s="232"/>
      <c r="J91" s="232"/>
      <c r="K91" s="232"/>
      <c r="L91" s="232">
        <f t="shared" ref="L91:N91" si="35">SUM(L103:L106)</f>
        <v>0</v>
      </c>
      <c r="M91" s="232">
        <f t="shared" si="35"/>
        <v>0</v>
      </c>
      <c r="N91" s="232">
        <f t="shared" si="35"/>
        <v>0</v>
      </c>
      <c r="O91" s="80" t="s">
        <v>90</v>
      </c>
      <c r="P91" s="81">
        <f t="array" ref="P91">SUM(IF(ISERROR(SEARCH("乡土特色产业",O99:O106)),0,1)*P99:P106)</f>
        <v>0</v>
      </c>
      <c r="Q91" s="131" t="s">
        <v>53</v>
      </c>
      <c r="R91" s="80"/>
      <c r="S91" s="137"/>
      <c r="T91" s="147"/>
      <c r="U91" s="146"/>
      <c r="V91" s="111">
        <f t="shared" si="25"/>
        <v>0</v>
      </c>
      <c r="W91" s="100"/>
    </row>
    <row r="92" spans="1:23" s="2" customFormat="1" ht="13.5" hidden="1" customHeight="1">
      <c r="A92" s="231"/>
      <c r="B92" s="232"/>
      <c r="C92" s="232"/>
      <c r="D92" s="232"/>
      <c r="E92" s="232"/>
      <c r="F92" s="232"/>
      <c r="G92" s="232"/>
      <c r="H92" s="232"/>
      <c r="I92" s="232"/>
      <c r="J92" s="232"/>
      <c r="K92" s="232"/>
      <c r="L92" s="232"/>
      <c r="M92" s="232"/>
      <c r="N92" s="232"/>
      <c r="O92" s="80" t="s">
        <v>91</v>
      </c>
      <c r="P92" s="81">
        <f t="array" ref="P92">SUM(IF(ISERROR(SEARCH("农产品加工流通业",O99:O106)),0,1)*P99:P106)</f>
        <v>0</v>
      </c>
      <c r="Q92" s="131" t="s">
        <v>53</v>
      </c>
      <c r="R92" s="80" t="s">
        <v>32</v>
      </c>
      <c r="S92" s="151">
        <f t="array" ref="S92">SUM(IF(ISERROR(SEARCH("受益移民",R103:R106)),0,1)*S103:S106)</f>
        <v>0</v>
      </c>
      <c r="T92" s="147" t="s">
        <v>33</v>
      </c>
      <c r="U92" s="146"/>
      <c r="V92" s="111">
        <f t="shared" si="25"/>
        <v>0</v>
      </c>
      <c r="W92" s="100"/>
    </row>
    <row r="93" spans="1:23" s="2" customFormat="1" ht="13.5" hidden="1" customHeight="1">
      <c r="A93" s="231"/>
      <c r="B93" s="232"/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80" t="s">
        <v>92</v>
      </c>
      <c r="P93" s="81">
        <f t="array" ref="P93">SUM(IF(ISERROR(SEARCH("乡村休闲旅游业",O99:O106)),0,1)*P99:P106)</f>
        <v>0</v>
      </c>
      <c r="Q93" s="131" t="s">
        <v>53</v>
      </c>
      <c r="R93" s="80" t="s">
        <v>67</v>
      </c>
      <c r="S93" s="151">
        <f>IF(S92=0,0,SUMPRODUCT((R103:R105="受益移民")*S103:S105*(R104:R106="人均年增收")*S104:S106)/S92)</f>
        <v>0</v>
      </c>
      <c r="T93" s="147" t="s">
        <v>68</v>
      </c>
      <c r="U93" s="146"/>
      <c r="V93" s="111">
        <f t="shared" si="25"/>
        <v>0</v>
      </c>
      <c r="W93" s="100"/>
    </row>
    <row r="94" spans="1:23" s="2" customFormat="1" ht="13.5" hidden="1" customHeight="1">
      <c r="A94" s="231"/>
      <c r="B94" s="232"/>
      <c r="C94" s="232"/>
      <c r="D94" s="232"/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80" t="s">
        <v>93</v>
      </c>
      <c r="P94" s="81">
        <f t="array" ref="P94">SUM(IF(ISERROR(SEARCH("乡村新型服务业",O99:O106)),0,1)*P99:P106)</f>
        <v>0</v>
      </c>
      <c r="Q94" s="131" t="s">
        <v>53</v>
      </c>
      <c r="R94" s="80"/>
      <c r="S94" s="151"/>
      <c r="T94" s="147"/>
      <c r="U94" s="146"/>
      <c r="V94" s="111">
        <f t="shared" si="25"/>
        <v>0</v>
      </c>
      <c r="W94" s="100"/>
    </row>
    <row r="95" spans="1:23" s="2" customFormat="1" ht="13.5" hidden="1" customHeight="1">
      <c r="A95" s="231"/>
      <c r="B95" s="232"/>
      <c r="C95" s="232"/>
      <c r="D95" s="232"/>
      <c r="E95" s="232"/>
      <c r="F95" s="232"/>
      <c r="G95" s="232"/>
      <c r="H95" s="232"/>
      <c r="I95" s="232"/>
      <c r="J95" s="232"/>
      <c r="K95" s="232"/>
      <c r="L95" s="232"/>
      <c r="M95" s="232"/>
      <c r="N95" s="232"/>
      <c r="O95" s="80" t="s">
        <v>94</v>
      </c>
      <c r="P95" s="81">
        <f t="array" ref="P95">SUM(IF(ISERROR(SEARCH("乡村信息产业",O99:O106)),0,1)*P99:P106)</f>
        <v>0</v>
      </c>
      <c r="Q95" s="131" t="s">
        <v>53</v>
      </c>
      <c r="R95" s="80"/>
      <c r="S95" s="151"/>
      <c r="T95" s="147"/>
      <c r="U95" s="146"/>
      <c r="V95" s="111">
        <f t="shared" si="25"/>
        <v>0</v>
      </c>
      <c r="W95" s="100"/>
    </row>
    <row r="96" spans="1:23" s="2" customFormat="1" ht="13.5" hidden="1" customHeight="1">
      <c r="A96" s="231"/>
      <c r="B96" s="232"/>
      <c r="C96" s="232"/>
      <c r="D96" s="232"/>
      <c r="E96" s="232"/>
      <c r="F96" s="232"/>
      <c r="G96" s="232"/>
      <c r="H96" s="232"/>
      <c r="I96" s="232"/>
      <c r="J96" s="232"/>
      <c r="K96" s="232"/>
      <c r="L96" s="232"/>
      <c r="M96" s="232"/>
      <c r="N96" s="232"/>
      <c r="O96" s="80" t="s">
        <v>95</v>
      </c>
      <c r="P96" s="81">
        <f t="array" ref="P96">SUM(IF(ISERROR(SEARCH("移民村集体经济",O99:O106)),0,1)*P99:P106)</f>
        <v>0</v>
      </c>
      <c r="Q96" s="131" t="s">
        <v>53</v>
      </c>
      <c r="R96" s="80"/>
      <c r="S96" s="151"/>
      <c r="T96" s="147"/>
      <c r="U96" s="146"/>
      <c r="V96" s="111">
        <f t="shared" si="25"/>
        <v>0</v>
      </c>
      <c r="W96" s="100"/>
    </row>
    <row r="97" spans="1:23" s="2" customFormat="1" ht="13.5" hidden="1" customHeight="1">
      <c r="A97" s="231"/>
      <c r="B97" s="232"/>
      <c r="C97" s="232"/>
      <c r="D97" s="232"/>
      <c r="E97" s="232"/>
      <c r="F97" s="232"/>
      <c r="G97" s="232"/>
      <c r="H97" s="232"/>
      <c r="I97" s="232"/>
      <c r="J97" s="232"/>
      <c r="K97" s="232"/>
      <c r="L97" s="232"/>
      <c r="M97" s="232"/>
      <c r="N97" s="232"/>
      <c r="O97" s="80" t="s">
        <v>96</v>
      </c>
      <c r="P97" s="81">
        <f t="array" ref="P97">SUM(IF(ISERROR(SEARCH("扶持新型经营主体",O99:O106)),0,1)*P99:P106)</f>
        <v>0</v>
      </c>
      <c r="Q97" s="131" t="s">
        <v>53</v>
      </c>
      <c r="R97" s="80"/>
      <c r="S97" s="151"/>
      <c r="T97" s="147"/>
      <c r="U97" s="146"/>
      <c r="V97" s="111">
        <f t="shared" si="25"/>
        <v>0</v>
      </c>
      <c r="W97" s="100"/>
    </row>
    <row r="98" spans="1:23" s="2" customFormat="1" ht="13.5" hidden="1" customHeight="1">
      <c r="A98" s="231"/>
      <c r="B98" s="232"/>
      <c r="C98" s="232"/>
      <c r="D98" s="232"/>
      <c r="E98" s="232"/>
      <c r="F98" s="232"/>
      <c r="G98" s="232"/>
      <c r="H98" s="232"/>
      <c r="I98" s="232"/>
      <c r="J98" s="232"/>
      <c r="K98" s="232"/>
      <c r="L98" s="232"/>
      <c r="M98" s="232"/>
      <c r="N98" s="232"/>
      <c r="O98" s="90" t="s">
        <v>58</v>
      </c>
      <c r="P98" s="91">
        <f t="array" ref="P98">SUM(IF(ISERROR(SEARCH("其他",O99:O106)),0,1)*P99:P106)</f>
        <v>0</v>
      </c>
      <c r="Q98" s="148" t="s">
        <v>53</v>
      </c>
      <c r="R98" s="90"/>
      <c r="S98" s="171"/>
      <c r="T98" s="148"/>
      <c r="U98" s="146"/>
      <c r="V98" s="111">
        <f t="shared" si="25"/>
        <v>0</v>
      </c>
      <c r="W98" s="100"/>
    </row>
    <row r="99" spans="1:23" s="2" customFormat="1" ht="13.5" hidden="1" customHeight="1">
      <c r="A99" s="224"/>
      <c r="B99" s="224" t="str">
        <f>MID(A99,1,MIN(IF(ISERROR(FIND({"县","市","区"},A99)),4^8,FIND({"县","市","区"},A99))))</f>
        <v/>
      </c>
      <c r="C99" s="224" t="str">
        <f>IF(ISERROR(MID(A99,LEN(B99)+1,MAX(IF(ISERROR(FIND({"道","乡","镇","处","场","区"},A99,LEN(B99)+1)),0,(FIND({"道","乡","镇","处","场","区"},A99,LEN(B99)+1))))-LEN(B99))),"",MID(A99,LEN(B99)+1,MIN(IF(ISERROR(FIND({"道","乡","镇","处","场","区"},A99,LEN(B99)+3)),4^8,(FIND({"道","乡","镇","处","场","区"},A99,LEN(B99)+3))))-LEN(B99)))</f>
        <v/>
      </c>
      <c r="D99" s="224" t="str">
        <f>IF(ISERROR(MID(A99,LEN(B99)+LEN(C99)+1,MAX(IF(ISERROR(FIND({"区","村","会","场"},A99,LEN(B99)+LEN(C99)+1)),0,(FIND({"区","村","会","场"},A99,LEN(B99)+LEN(C99)+1))))-LEN(B99)-LEN(C99))),"",MID(A99,LEN(B99)+LEN(C99)+1,MAX(IF(ISERROR(FIND({"区","村","会","场"},A99,LEN(B99)+LEN(C99)+3)),0,(FIND({"区","村","会","场"},A99,LEN(B99)+LEN(C99)+3))))-LEN(B99)-LEN(C99)))</f>
        <v/>
      </c>
      <c r="E99" s="224"/>
      <c r="F99" s="224" t="str">
        <f t="shared" ref="F99:F103" si="36">IF(G99="","","项")</f>
        <v/>
      </c>
      <c r="G99" s="224"/>
      <c r="H99" s="224"/>
      <c r="I99" s="224"/>
      <c r="J99" s="224"/>
      <c r="K99" s="224"/>
      <c r="L99" s="224">
        <f t="shared" ref="L99:L103" si="37">SUM(M99:N99)</f>
        <v>0</v>
      </c>
      <c r="M99" s="224"/>
      <c r="N99" s="245"/>
      <c r="O99" s="247"/>
      <c r="P99" s="250"/>
      <c r="Q99" s="255" t="str">
        <f t="shared" ref="Q99:Q103" si="38">IF(O99="","","宗")</f>
        <v/>
      </c>
      <c r="R99" s="168" t="s">
        <v>32</v>
      </c>
      <c r="S99" s="169"/>
      <c r="T99" s="170" t="str">
        <f t="shared" ref="T99:T106" si="39">IF(R99="受益移民","人",IF(R99="","","元"))</f>
        <v>人</v>
      </c>
      <c r="U99" s="97"/>
      <c r="V99" s="111">
        <f t="shared" si="25"/>
        <v>0</v>
      </c>
      <c r="W99" s="100"/>
    </row>
    <row r="100" spans="1:23" s="2" customFormat="1" ht="13.5" hidden="1" customHeight="1">
      <c r="A100" s="225"/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46"/>
      <c r="O100" s="246"/>
      <c r="P100" s="249"/>
      <c r="Q100" s="252"/>
      <c r="R100" s="166" t="s">
        <v>67</v>
      </c>
      <c r="S100" s="53"/>
      <c r="T100" s="167" t="str">
        <f t="shared" si="39"/>
        <v>元</v>
      </c>
      <c r="U100" s="97"/>
      <c r="V100" s="111">
        <f t="shared" si="25"/>
        <v>0</v>
      </c>
      <c r="W100" s="100"/>
    </row>
    <row r="101" spans="1:23" s="2" customFormat="1" ht="13.5" hidden="1" customHeight="1">
      <c r="A101" s="224"/>
      <c r="B101" s="224" t="str">
        <f>MID(A101,1,MIN(IF(ISERROR(FIND({"县","市","区"},A101)),4^8,FIND({"县","市","区"},A101))))</f>
        <v/>
      </c>
      <c r="C101" s="224" t="str">
        <f>IF(ISERROR(MID(A101,LEN(B101)+1,MAX(IF(ISERROR(FIND({"道","乡","镇","处","场","区"},A101,LEN(B101)+1)),0,(FIND({"道","乡","镇","处","场","区"},A101,LEN(B101)+1))))-LEN(B101))),"",MID(A101,LEN(B101)+1,MIN(IF(ISERROR(FIND({"道","乡","镇","处","场","区"},A101,LEN(B101)+3)),4^8,(FIND({"道","乡","镇","处","场","区"},A101,LEN(B101)+3))))-LEN(B101)))</f>
        <v/>
      </c>
      <c r="D101" s="224" t="str">
        <f>IF(ISERROR(MID(A101,LEN(B101)+LEN(C101)+1,MAX(IF(ISERROR(FIND({"区","村","会","场"},A101,LEN(B101)+LEN(C101)+1)),0,(FIND({"区","村","会","场"},A101,LEN(B101)+LEN(C101)+1))))-LEN(B101)-LEN(C101))),"",MID(A101,LEN(B101)+LEN(C101)+1,MAX(IF(ISERROR(FIND({"区","村","会","场"},A101,LEN(B101)+LEN(C101)+3)),0,(FIND({"区","村","会","场"},A101,LEN(B101)+LEN(C101)+3))))-LEN(B101)-LEN(C101)))</f>
        <v/>
      </c>
      <c r="E101" s="224"/>
      <c r="F101" s="224" t="str">
        <f t="shared" si="36"/>
        <v/>
      </c>
      <c r="G101" s="224"/>
      <c r="H101" s="224"/>
      <c r="I101" s="224"/>
      <c r="J101" s="224"/>
      <c r="K101" s="224"/>
      <c r="L101" s="224">
        <f t="shared" si="37"/>
        <v>0</v>
      </c>
      <c r="M101" s="224"/>
      <c r="N101" s="245"/>
      <c r="O101" s="247"/>
      <c r="P101" s="250"/>
      <c r="Q101" s="255" t="str">
        <f t="shared" si="38"/>
        <v/>
      </c>
      <c r="R101" s="168" t="s">
        <v>32</v>
      </c>
      <c r="S101" s="169"/>
      <c r="T101" s="170" t="str">
        <f t="shared" si="39"/>
        <v>人</v>
      </c>
      <c r="U101" s="97"/>
      <c r="V101" s="111">
        <f t="shared" si="25"/>
        <v>0</v>
      </c>
      <c r="W101" s="100"/>
    </row>
    <row r="102" spans="1:23" s="2" customFormat="1" ht="13.5" hidden="1" customHeight="1">
      <c r="A102" s="225"/>
      <c r="B102" s="225"/>
      <c r="C102" s="225"/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46"/>
      <c r="O102" s="246"/>
      <c r="P102" s="249"/>
      <c r="Q102" s="252"/>
      <c r="R102" s="166" t="s">
        <v>67</v>
      </c>
      <c r="S102" s="53"/>
      <c r="T102" s="167" t="str">
        <f t="shared" si="39"/>
        <v>元</v>
      </c>
      <c r="U102" s="97"/>
      <c r="V102" s="111">
        <f t="shared" si="25"/>
        <v>0</v>
      </c>
      <c r="W102" s="100"/>
    </row>
    <row r="103" spans="1:23" s="2" customFormat="1" ht="13.5" hidden="1" customHeight="1">
      <c r="A103" s="224"/>
      <c r="B103" s="224" t="str">
        <f>MID(A103,1,MIN(IF(ISERROR(FIND({"县","市","区"},A103)),4^8,FIND({"县","市","区"},A103))))</f>
        <v/>
      </c>
      <c r="C103" s="224" t="str">
        <f>IF(ISERROR(MID(A103,LEN(B103)+1,MAX(IF(ISERROR(FIND({"道","乡","镇","处","场","区"},A103,LEN(B103)+1)),0,(FIND({"道","乡","镇","处","场","区"},A103,LEN(B103)+1))))-LEN(B103))),"",MID(A103,LEN(B103)+1,MIN(IF(ISERROR(FIND({"道","乡","镇","处","场","区"},A103,LEN(B103)+3)),4^8,(FIND({"道","乡","镇","处","场","区"},A103,LEN(B103)+3))))-LEN(B103)))</f>
        <v/>
      </c>
      <c r="D103" s="224" t="str">
        <f>IF(ISERROR(MID(A103,LEN(B103)+LEN(C103)+1,MAX(IF(ISERROR(FIND({"区","村","会","场"},A103,LEN(B103)+LEN(C103)+1)),0,(FIND({"区","村","会","场"},A103,LEN(B103)+LEN(C103)+1))))-LEN(B103)-LEN(C103))),"",MID(A103,LEN(B103)+LEN(C103)+1,MAX(IF(ISERROR(FIND({"区","村","会","场"},A103,LEN(B103)+LEN(C103)+3)),0,(FIND({"区","村","会","场"},A103,LEN(B103)+LEN(C103)+3))))-LEN(B103)-LEN(C103)))</f>
        <v/>
      </c>
      <c r="E103" s="224"/>
      <c r="F103" s="224" t="str">
        <f t="shared" si="36"/>
        <v/>
      </c>
      <c r="G103" s="224"/>
      <c r="H103" s="224"/>
      <c r="I103" s="224"/>
      <c r="J103" s="224"/>
      <c r="K103" s="224"/>
      <c r="L103" s="224">
        <f t="shared" si="37"/>
        <v>0</v>
      </c>
      <c r="M103" s="224"/>
      <c r="N103" s="245"/>
      <c r="O103" s="247"/>
      <c r="P103" s="250"/>
      <c r="Q103" s="255" t="str">
        <f t="shared" si="38"/>
        <v/>
      </c>
      <c r="R103" s="168" t="s">
        <v>32</v>
      </c>
      <c r="S103" s="169"/>
      <c r="T103" s="170" t="str">
        <f t="shared" si="39"/>
        <v>人</v>
      </c>
      <c r="U103" s="97"/>
      <c r="V103" s="111">
        <f t="shared" si="25"/>
        <v>0</v>
      </c>
      <c r="W103" s="100"/>
    </row>
    <row r="104" spans="1:23" s="2" customFormat="1" ht="13.5" hidden="1" customHeight="1">
      <c r="A104" s="225"/>
      <c r="B104" s="225"/>
      <c r="C104" s="225"/>
      <c r="D104" s="225"/>
      <c r="E104" s="225"/>
      <c r="F104" s="225"/>
      <c r="G104" s="225"/>
      <c r="H104" s="225"/>
      <c r="I104" s="225"/>
      <c r="J104" s="225"/>
      <c r="K104" s="225"/>
      <c r="L104" s="225"/>
      <c r="M104" s="225"/>
      <c r="N104" s="246"/>
      <c r="O104" s="246"/>
      <c r="P104" s="249"/>
      <c r="Q104" s="252"/>
      <c r="R104" s="166" t="s">
        <v>67</v>
      </c>
      <c r="S104" s="53"/>
      <c r="T104" s="167" t="str">
        <f t="shared" si="39"/>
        <v>元</v>
      </c>
      <c r="U104" s="97"/>
      <c r="V104" s="111">
        <f t="shared" si="25"/>
        <v>0</v>
      </c>
      <c r="W104" s="100"/>
    </row>
    <row r="105" spans="1:23" s="2" customFormat="1" ht="13.5" hidden="1" customHeight="1">
      <c r="A105" s="224"/>
      <c r="B105" s="224" t="str">
        <f>MID(A105,1,MIN(IF(ISERROR(FIND({"县","市","区"},A105)),4^8,FIND({"县","市","区"},A105))))</f>
        <v/>
      </c>
      <c r="C105" s="224" t="str">
        <f>IF(ISERROR(MID(A105,LEN(B105)+1,MAX(IF(ISERROR(FIND({"道","乡","镇","处","场","区"},A105,LEN(B105)+1)),0,(FIND({"道","乡","镇","处","场","区"},A105,LEN(B105)+1))))-LEN(B105))),"",MID(A105,LEN(B105)+1,MIN(IF(ISERROR(FIND({"道","乡","镇","处","场","区"},A105,LEN(B105)+3)),4^8,(FIND({"道","乡","镇","处","场","区"},A105,LEN(B105)+3))))-LEN(B105)))</f>
        <v/>
      </c>
      <c r="D105" s="224" t="str">
        <f>IF(ISERROR(MID(A105,LEN(B105)+LEN(C105)+1,MAX(IF(ISERROR(FIND({"区","村","会","场"},A105,LEN(B105)+LEN(C105)+1)),0,(FIND({"区","村","会","场"},A105,LEN(B105)+LEN(C105)+1))))-LEN(B105)-LEN(C105))),"",MID(A105,LEN(B105)+LEN(C105)+1,MAX(IF(ISERROR(FIND({"区","村","会","场"},A105,LEN(B105)+LEN(C105)+3)),0,(FIND({"区","村","会","场"},A105,LEN(B105)+LEN(C105)+3))))-LEN(B105)-LEN(C105)))</f>
        <v/>
      </c>
      <c r="E105" s="224"/>
      <c r="F105" s="224" t="str">
        <f>IF(G105="","","项")</f>
        <v/>
      </c>
      <c r="G105" s="224"/>
      <c r="H105" s="224"/>
      <c r="I105" s="224"/>
      <c r="J105" s="224"/>
      <c r="K105" s="224"/>
      <c r="L105" s="224">
        <f>SUM(M105:N105)</f>
        <v>0</v>
      </c>
      <c r="M105" s="224"/>
      <c r="N105" s="245"/>
      <c r="O105" s="247"/>
      <c r="P105" s="250"/>
      <c r="Q105" s="255" t="str">
        <f>IF(O105="","","宗")</f>
        <v/>
      </c>
      <c r="R105" s="168" t="s">
        <v>32</v>
      </c>
      <c r="S105" s="169"/>
      <c r="T105" s="170" t="str">
        <f t="shared" si="39"/>
        <v>人</v>
      </c>
      <c r="U105" s="97"/>
      <c r="V105" s="111">
        <f t="shared" si="25"/>
        <v>0</v>
      </c>
      <c r="W105" s="100"/>
    </row>
    <row r="106" spans="1:23" s="7" customFormat="1" ht="21.75" hidden="1" customHeight="1">
      <c r="A106" s="225"/>
      <c r="B106" s="225"/>
      <c r="C106" s="225"/>
      <c r="D106" s="225"/>
      <c r="E106" s="225"/>
      <c r="F106" s="225"/>
      <c r="G106" s="225"/>
      <c r="H106" s="225"/>
      <c r="I106" s="225"/>
      <c r="J106" s="225"/>
      <c r="K106" s="225"/>
      <c r="L106" s="225"/>
      <c r="M106" s="225"/>
      <c r="N106" s="246"/>
      <c r="O106" s="246"/>
      <c r="P106" s="249"/>
      <c r="Q106" s="252"/>
      <c r="R106" s="166" t="s">
        <v>67</v>
      </c>
      <c r="S106" s="53"/>
      <c r="T106" s="167" t="str">
        <f t="shared" si="39"/>
        <v>元</v>
      </c>
      <c r="U106" s="97"/>
      <c r="V106" s="111">
        <f t="shared" si="25"/>
        <v>0</v>
      </c>
      <c r="W106" s="126"/>
    </row>
    <row r="107" spans="1:23" s="2" customFormat="1" ht="21.75" hidden="1" customHeight="1">
      <c r="A107" s="33" t="s">
        <v>97</v>
      </c>
      <c r="B107" s="34"/>
      <c r="C107" s="34"/>
      <c r="D107" s="34"/>
      <c r="E107" s="34"/>
      <c r="F107" s="34" t="s">
        <v>25</v>
      </c>
      <c r="G107" s="36">
        <f>G108+G162+G179</f>
        <v>0</v>
      </c>
      <c r="H107" s="34"/>
      <c r="I107" s="34"/>
      <c r="J107" s="34"/>
      <c r="K107" s="36"/>
      <c r="L107" s="36">
        <f t="shared" ref="L107:N107" si="40">L108+L162+L179</f>
        <v>0</v>
      </c>
      <c r="M107" s="36">
        <f t="shared" si="40"/>
        <v>0</v>
      </c>
      <c r="N107" s="36">
        <f t="shared" si="40"/>
        <v>0</v>
      </c>
      <c r="O107" s="155"/>
      <c r="P107" s="156"/>
      <c r="Q107" s="172"/>
      <c r="R107" s="155"/>
      <c r="S107" s="156"/>
      <c r="T107" s="172"/>
      <c r="U107" s="173"/>
      <c r="V107" s="111">
        <f t="shared" si="25"/>
        <v>0</v>
      </c>
      <c r="W107" s="100"/>
    </row>
    <row r="108" spans="1:23" s="2" customFormat="1" ht="13.5" hidden="1" customHeight="1">
      <c r="A108" s="37" t="s">
        <v>98</v>
      </c>
      <c r="B108" s="38"/>
      <c r="C108" s="38"/>
      <c r="D108" s="38"/>
      <c r="E108" s="38"/>
      <c r="F108" s="38" t="s">
        <v>25</v>
      </c>
      <c r="G108" s="40">
        <f>G109+G117+G134+G148</f>
        <v>0</v>
      </c>
      <c r="H108" s="38"/>
      <c r="I108" s="38"/>
      <c r="J108" s="38"/>
      <c r="K108" s="40"/>
      <c r="L108" s="40">
        <f t="shared" ref="L108:N108" si="41">L109+L117+L134+L148</f>
        <v>0</v>
      </c>
      <c r="M108" s="40">
        <f t="shared" si="41"/>
        <v>0</v>
      </c>
      <c r="N108" s="40">
        <f t="shared" si="41"/>
        <v>0</v>
      </c>
      <c r="O108" s="157"/>
      <c r="P108" s="158"/>
      <c r="Q108" s="174"/>
      <c r="R108" s="157"/>
      <c r="S108" s="158"/>
      <c r="T108" s="174"/>
      <c r="U108" s="135"/>
      <c r="V108" s="111">
        <f t="shared" si="25"/>
        <v>0</v>
      </c>
      <c r="W108" s="100"/>
    </row>
    <row r="109" spans="1:23" s="2" customFormat="1" ht="13.5" hidden="1" customHeight="1">
      <c r="A109" s="231" t="s">
        <v>99</v>
      </c>
      <c r="B109" s="232"/>
      <c r="C109" s="232"/>
      <c r="D109" s="232"/>
      <c r="E109" s="232"/>
      <c r="F109" s="232" t="s">
        <v>25</v>
      </c>
      <c r="G109" s="232">
        <f>SUM(G112:G116)</f>
        <v>0</v>
      </c>
      <c r="H109" s="232"/>
      <c r="I109" s="232"/>
      <c r="J109" s="232"/>
      <c r="K109" s="232"/>
      <c r="L109" s="232">
        <f t="shared" ref="L109:N109" si="42">SUM(L112:L116)</f>
        <v>0</v>
      </c>
      <c r="M109" s="232">
        <f t="shared" si="42"/>
        <v>0</v>
      </c>
      <c r="N109" s="232">
        <f t="shared" si="42"/>
        <v>0</v>
      </c>
      <c r="O109" s="88" t="s">
        <v>100</v>
      </c>
      <c r="P109" s="89">
        <f t="array" ref="P109">SUM(IF(ISERROR(SEARCH("道路",O112:O116)),0,1)*P112:P116)</f>
        <v>0</v>
      </c>
      <c r="Q109" s="145" t="s">
        <v>56</v>
      </c>
      <c r="R109" s="88"/>
      <c r="S109" s="142"/>
      <c r="T109" s="145"/>
      <c r="U109" s="146"/>
      <c r="V109" s="111">
        <f t="shared" si="25"/>
        <v>0</v>
      </c>
      <c r="W109" s="100"/>
    </row>
    <row r="110" spans="1:23" s="2" customFormat="1" ht="13.5" hidden="1" customHeight="1">
      <c r="A110" s="231"/>
      <c r="B110" s="232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2"/>
      <c r="N110" s="232"/>
      <c r="O110" s="80" t="s">
        <v>101</v>
      </c>
      <c r="P110" s="81">
        <f t="array" ref="P110">SUM(IF(ISERROR(SEARCH("桥涵",O112:O116)),0,1)*P112:P116)</f>
        <v>0</v>
      </c>
      <c r="Q110" s="147" t="s">
        <v>46</v>
      </c>
      <c r="R110" s="80" t="s">
        <v>32</v>
      </c>
      <c r="S110" s="137">
        <f t="array" ref="S110">SUM(IF(ISERROR(SEARCH("受益移民",R112:R116)),0,1)*S112:S116)</f>
        <v>0</v>
      </c>
      <c r="T110" s="147" t="s">
        <v>33</v>
      </c>
      <c r="U110" s="146"/>
      <c r="V110" s="111">
        <f t="shared" si="25"/>
        <v>0</v>
      </c>
      <c r="W110" s="100"/>
    </row>
    <row r="111" spans="1:23" s="2" customFormat="1" ht="25.5" hidden="1" customHeight="1">
      <c r="A111" s="231"/>
      <c r="B111" s="232"/>
      <c r="C111" s="232"/>
      <c r="D111" s="232"/>
      <c r="E111" s="232"/>
      <c r="F111" s="232"/>
      <c r="G111" s="232"/>
      <c r="H111" s="232"/>
      <c r="I111" s="232"/>
      <c r="J111" s="232"/>
      <c r="K111" s="232"/>
      <c r="L111" s="232"/>
      <c r="M111" s="232"/>
      <c r="N111" s="232"/>
      <c r="O111" s="90" t="s">
        <v>58</v>
      </c>
      <c r="P111" s="91">
        <f t="array" ref="P111">SUM(IF(ISERROR(SEARCH("其他",O112:O116)),0,1)*P112:P116)</f>
        <v>0</v>
      </c>
      <c r="Q111" s="148" t="s">
        <v>53</v>
      </c>
      <c r="R111" s="90"/>
      <c r="S111" s="149"/>
      <c r="T111" s="148"/>
      <c r="U111" s="146"/>
      <c r="V111" s="111">
        <f t="shared" si="25"/>
        <v>0</v>
      </c>
      <c r="W111" s="100"/>
    </row>
    <row r="112" spans="1:23" s="2" customFormat="1" ht="25.5" hidden="1" customHeight="1">
      <c r="A112" s="154"/>
      <c r="B112" s="21" t="str">
        <f>MID(A112,1,MIN(IF(ISERROR(FIND({"县","市","区"},A112)),4^8,FIND({"县","市","区"},A112))))</f>
        <v/>
      </c>
      <c r="C112" s="21" t="str">
        <f>IF(ISERROR(MID(A112,LEN(B112)+1,MAX(IF(ISERROR(FIND({"道","乡","镇","处","场","区"},A112,LEN(B112)+1)),0,(FIND({"道","乡","镇","处","场","区"},A112,LEN(B112)+1))))-LEN(B112))),"",MID(A112,LEN(B112)+1,MIN(IF(ISERROR(FIND({"道","乡","镇","处","场","区"},A112,LEN(B112)+3)),4^8,(FIND({"道","乡","镇","处","场","区"},A112,LEN(B112)+3))))-LEN(B112)))</f>
        <v/>
      </c>
      <c r="D112" s="21" t="str">
        <f t="array" ref="D112">IF(ISERROR(MID(A112,LEN(B112)+LEN(C112)+1,MAX(IF(ISERROR(FIND({"区","村","会","场"},A112,LEN(B112)+LEN(C112)+1)),0,(FIND({"区","村","会","场"},A112,LEN(B112)+LEN(C112)+1))))-LEN(B112)-LEN(C112))),"",MID(A112,LEN(B112)+LEN(C112)+1,MAX(IF(ISERROR(FIND({"区","村","会","场"},A112,LEN(B112)+LEN(C112)+3)),0,(FIND({"区","村","会","场"},A112,LEN(B112)+LEN(C112)+3))))-LEN(B112)-LEN(C112)))</f>
        <v/>
      </c>
      <c r="E112" s="50"/>
      <c r="F112" s="50" t="str">
        <f t="array" ref="F112">IF(G112="","","项")</f>
        <v/>
      </c>
      <c r="G112" s="50"/>
      <c r="H112" s="50"/>
      <c r="I112" s="50"/>
      <c r="J112" s="50"/>
      <c r="K112" s="50"/>
      <c r="L112" s="50">
        <f t="shared" ref="L112:L116" si="43">SUM(M112:N112)</f>
        <v>0</v>
      </c>
      <c r="M112" s="50"/>
      <c r="N112" s="85"/>
      <c r="O112" s="159"/>
      <c r="P112" s="58"/>
      <c r="Q112" s="175" t="str">
        <f t="shared" ref="Q112:Q116" si="44">IF(O112="机耕道","公里",IF(O112="桥涵","座",IF(O112="公路","公里",IF(O112="船","艘",IF(O112="道路交通类其他","宗",IF(O112="","","座"))))))</f>
        <v/>
      </c>
      <c r="R112" s="159" t="s">
        <v>32</v>
      </c>
      <c r="S112" s="58"/>
      <c r="T112" s="176" t="str">
        <f t="shared" ref="T112:T116" si="45">IF(R112="受益移民","人",IF(R112="","","个"))</f>
        <v>人</v>
      </c>
      <c r="U112" s="97"/>
      <c r="V112" s="111">
        <f t="shared" si="25"/>
        <v>0</v>
      </c>
      <c r="W112" s="100"/>
    </row>
    <row r="113" spans="1:23" s="2" customFormat="1" ht="25.5" hidden="1" customHeight="1">
      <c r="A113" s="154"/>
      <c r="B113" s="21" t="str">
        <f>MID(A113,1,MIN(IF(ISERROR(FIND({"县","市","区"},A113)),4^8,FIND({"县","市","区"},A113))))</f>
        <v/>
      </c>
      <c r="C113" s="21" t="str">
        <f>IF(ISERROR(MID(A113,LEN(B113)+1,MAX(IF(ISERROR(FIND({"道","乡","镇","处","场","区"},A113,LEN(B113)+1)),0,(FIND({"道","乡","镇","处","场","区"},A113,LEN(B113)+1))))-LEN(B113))),"",MID(A113,LEN(B113)+1,MIN(IF(ISERROR(FIND({"道","乡","镇","处","场","区"},A113,LEN(B113)+3)),4^8,(FIND({"道","乡","镇","处","场","区"},A113,LEN(B113)+3))))-LEN(B113)))</f>
        <v/>
      </c>
      <c r="D113" s="21" t="str">
        <f t="array" ref="D113">IF(ISERROR(MID(A113,LEN(B113)+LEN(C113)+1,MAX(IF(ISERROR(FIND({"区","村","会","场"},A113,LEN(B113)+LEN(C113)+1)),0,(FIND({"区","村","会","场"},A113,LEN(B113)+LEN(C113)+1))))-LEN(B113)-LEN(C113))),"",MID(A113,LEN(B113)+LEN(C113)+1,MAX(IF(ISERROR(FIND({"区","村","会","场"},A113,LEN(B113)+LEN(C113)+3)),0,(FIND({"区","村","会","场"},A113,LEN(B113)+LEN(C113)+3))))-LEN(B113)-LEN(C113)))</f>
        <v/>
      </c>
      <c r="E113" s="50"/>
      <c r="F113" s="50" t="str">
        <f t="array" ref="F113">IF(G113="","","项")</f>
        <v/>
      </c>
      <c r="G113" s="50"/>
      <c r="H113" s="50"/>
      <c r="I113" s="50"/>
      <c r="J113" s="50"/>
      <c r="K113" s="50"/>
      <c r="L113" s="50">
        <f t="shared" si="43"/>
        <v>0</v>
      </c>
      <c r="M113" s="50"/>
      <c r="N113" s="85"/>
      <c r="O113" s="159"/>
      <c r="P113" s="58"/>
      <c r="Q113" s="175" t="str">
        <f t="shared" si="44"/>
        <v/>
      </c>
      <c r="R113" s="159" t="s">
        <v>32</v>
      </c>
      <c r="S113" s="58"/>
      <c r="T113" s="176" t="str">
        <f t="shared" si="45"/>
        <v>人</v>
      </c>
      <c r="U113" s="97"/>
      <c r="V113" s="111">
        <f t="shared" si="25"/>
        <v>0</v>
      </c>
      <c r="W113" s="100"/>
    </row>
    <row r="114" spans="1:23" s="2" customFormat="1" ht="25.5" hidden="1" customHeight="1">
      <c r="A114" s="154"/>
      <c r="B114" s="21" t="str">
        <f>MID(A114,1,MIN(IF(ISERROR(FIND({"县","市","区"},A114)),4^8,FIND({"县","市","区"},A114))))</f>
        <v/>
      </c>
      <c r="C114" s="21" t="str">
        <f>IF(ISERROR(MID(A114,LEN(B114)+1,MAX(IF(ISERROR(FIND({"道","乡","镇","处","场","区"},A114,LEN(B114)+1)),0,(FIND({"道","乡","镇","处","场","区"},A114,LEN(B114)+1))))-LEN(B114))),"",MID(A114,LEN(B114)+1,MIN(IF(ISERROR(FIND({"道","乡","镇","处","场","区"},A114,LEN(B114)+3)),4^8,(FIND({"道","乡","镇","处","场","区"},A114,LEN(B114)+3))))-LEN(B114)))</f>
        <v/>
      </c>
      <c r="D114" s="21" t="str">
        <f t="array" ref="D114">IF(ISERROR(MID(A114,LEN(B114)+LEN(C114)+1,MAX(IF(ISERROR(FIND({"区","村","会","场"},A114,LEN(B114)+LEN(C114)+1)),0,(FIND({"区","村","会","场"},A114,LEN(B114)+LEN(C114)+1))))-LEN(B114)-LEN(C114))),"",MID(A114,LEN(B114)+LEN(C114)+1,MAX(IF(ISERROR(FIND({"区","村","会","场"},A114,LEN(B114)+LEN(C114)+3)),0,(FIND({"区","村","会","场"},A114,LEN(B114)+LEN(C114)+3))))-LEN(B114)-LEN(C114)))</f>
        <v/>
      </c>
      <c r="E114" s="50"/>
      <c r="F114" s="50" t="str">
        <f t="array" ref="F114">IF(G114="","","项")</f>
        <v/>
      </c>
      <c r="G114" s="50"/>
      <c r="H114" s="50"/>
      <c r="I114" s="50"/>
      <c r="J114" s="50"/>
      <c r="K114" s="50"/>
      <c r="L114" s="50">
        <f t="shared" si="43"/>
        <v>0</v>
      </c>
      <c r="M114" s="50"/>
      <c r="N114" s="85"/>
      <c r="O114" s="159"/>
      <c r="P114" s="58"/>
      <c r="Q114" s="175" t="str">
        <f t="shared" si="44"/>
        <v/>
      </c>
      <c r="R114" s="159" t="s">
        <v>32</v>
      </c>
      <c r="S114" s="58"/>
      <c r="T114" s="176" t="str">
        <f t="shared" si="45"/>
        <v>人</v>
      </c>
      <c r="U114" s="97"/>
      <c r="V114" s="111">
        <f t="shared" si="25"/>
        <v>0</v>
      </c>
      <c r="W114" s="100"/>
    </row>
    <row r="115" spans="1:23" s="2" customFormat="1" ht="25.5" hidden="1" customHeight="1">
      <c r="A115" s="154"/>
      <c r="B115" s="21" t="str">
        <f>MID(A115,1,MIN(IF(ISERROR(FIND({"县","市","区"},A115)),4^8,FIND({"县","市","区"},A115))))</f>
        <v/>
      </c>
      <c r="C115" s="21" t="str">
        <f>IF(ISERROR(MID(A115,LEN(B115)+1,MAX(IF(ISERROR(FIND({"道","乡","镇","处","场","区"},A115,LEN(B115)+1)),0,(FIND({"道","乡","镇","处","场","区"},A115,LEN(B115)+1))))-LEN(B115))),"",MID(A115,LEN(B115)+1,MIN(IF(ISERROR(FIND({"道","乡","镇","处","场","区"},A115,LEN(B115)+3)),4^8,(FIND({"道","乡","镇","处","场","区"},A115,LEN(B115)+3))))-LEN(B115)))</f>
        <v/>
      </c>
      <c r="D115" s="21" t="str">
        <f t="array" ref="D115">IF(ISERROR(MID(A115,LEN(B115)+LEN(C115)+1,MAX(IF(ISERROR(FIND({"区","村","会","场"},A115,LEN(B115)+LEN(C115)+1)),0,(FIND({"区","村","会","场"},A115,LEN(B115)+LEN(C115)+1))))-LEN(B115)-LEN(C115))),"",MID(A115,LEN(B115)+LEN(C115)+1,MAX(IF(ISERROR(FIND({"区","村","会","场"},A115,LEN(B115)+LEN(C115)+3)),0,(FIND({"区","村","会","场"},A115,LEN(B115)+LEN(C115)+3))))-LEN(B115)-LEN(C115)))</f>
        <v/>
      </c>
      <c r="E115" s="50"/>
      <c r="F115" s="50" t="str">
        <f t="array" ref="F115">IF(G115="","","项")</f>
        <v/>
      </c>
      <c r="G115" s="50"/>
      <c r="H115" s="50"/>
      <c r="I115" s="50"/>
      <c r="J115" s="50"/>
      <c r="K115" s="50"/>
      <c r="L115" s="50">
        <f t="shared" si="43"/>
        <v>0</v>
      </c>
      <c r="M115" s="50"/>
      <c r="N115" s="85"/>
      <c r="O115" s="159"/>
      <c r="P115" s="58"/>
      <c r="Q115" s="175" t="str">
        <f t="shared" si="44"/>
        <v/>
      </c>
      <c r="R115" s="159" t="s">
        <v>32</v>
      </c>
      <c r="S115" s="58"/>
      <c r="T115" s="176" t="str">
        <f t="shared" si="45"/>
        <v>人</v>
      </c>
      <c r="U115" s="97"/>
      <c r="V115" s="111">
        <f t="shared" si="25"/>
        <v>0</v>
      </c>
      <c r="W115" s="100"/>
    </row>
    <row r="116" spans="1:23" s="2" customFormat="1" ht="13.5" hidden="1" customHeight="1">
      <c r="A116" s="154"/>
      <c r="B116" s="21" t="str">
        <f>MID(A116,1,MIN(IF(ISERROR(FIND({"县","市","区"},A116)),4^8,FIND({"县","市","区"},A116))))</f>
        <v/>
      </c>
      <c r="C116" s="21" t="str">
        <f>IF(ISERROR(MID(A116,LEN(B116)+1,MAX(IF(ISERROR(FIND({"道","乡","镇","处","场","区"},A116,LEN(B116)+1)),0,(FIND({"道","乡","镇","处","场","区"},A116,LEN(B116)+1))))-LEN(B116))),"",MID(A116,LEN(B116)+1,MIN(IF(ISERROR(FIND({"道","乡","镇","处","场","区"},A116,LEN(B116)+3)),4^8,(FIND({"道","乡","镇","处","场","区"},A116,LEN(B116)+3))))-LEN(B116)))</f>
        <v/>
      </c>
      <c r="D116" s="21" t="str">
        <f t="array" ref="D116">IF(ISERROR(MID(A116,LEN(B116)+LEN(C116)+1,MAX(IF(ISERROR(FIND({"区","村","会","场"},A116,LEN(B116)+LEN(C116)+1)),0,(FIND({"区","村","会","场"},A116,LEN(B116)+LEN(C116)+1))))-LEN(B116)-LEN(C116))),"",MID(A116,LEN(B116)+LEN(C116)+1,MAX(IF(ISERROR(FIND({"区","村","会","场"},A116,LEN(B116)+LEN(C116)+3)),0,(FIND({"区","村","会","场"},A116,LEN(B116)+LEN(C116)+3))))-LEN(B116)-LEN(C116)))</f>
        <v/>
      </c>
      <c r="E116" s="50"/>
      <c r="F116" s="50" t="str">
        <f t="array" ref="F116">IF(G116="","","项")</f>
        <v/>
      </c>
      <c r="G116" s="50"/>
      <c r="H116" s="50"/>
      <c r="I116" s="50"/>
      <c r="J116" s="50"/>
      <c r="K116" s="50"/>
      <c r="L116" s="50">
        <f t="shared" si="43"/>
        <v>0</v>
      </c>
      <c r="M116" s="50"/>
      <c r="N116" s="85"/>
      <c r="O116" s="159"/>
      <c r="P116" s="58"/>
      <c r="Q116" s="175" t="str">
        <f t="shared" si="44"/>
        <v/>
      </c>
      <c r="R116" s="159" t="s">
        <v>32</v>
      </c>
      <c r="S116" s="58"/>
      <c r="T116" s="176" t="str">
        <f t="shared" si="45"/>
        <v>人</v>
      </c>
      <c r="U116" s="97"/>
      <c r="V116" s="111">
        <f t="shared" si="25"/>
        <v>0</v>
      </c>
      <c r="W116" s="100"/>
    </row>
    <row r="117" spans="1:23" s="2" customFormat="1" ht="13.5" hidden="1" customHeight="1">
      <c r="A117" s="231" t="s">
        <v>102</v>
      </c>
      <c r="B117" s="232"/>
      <c r="C117" s="232"/>
      <c r="D117" s="232"/>
      <c r="E117" s="232"/>
      <c r="F117" s="232" t="s">
        <v>25</v>
      </c>
      <c r="G117" s="232">
        <f>SUM(G122:G133)</f>
        <v>0</v>
      </c>
      <c r="H117" s="232"/>
      <c r="I117" s="232"/>
      <c r="J117" s="232"/>
      <c r="K117" s="232"/>
      <c r="L117" s="232">
        <f t="shared" ref="L117:N117" si="46">SUM(L122:L133)</f>
        <v>0</v>
      </c>
      <c r="M117" s="232">
        <f t="shared" si="46"/>
        <v>0</v>
      </c>
      <c r="N117" s="232">
        <f t="shared" si="46"/>
        <v>0</v>
      </c>
      <c r="O117" s="80" t="s">
        <v>103</v>
      </c>
      <c r="P117" s="81">
        <f t="array" ref="P117">SUM(IF(ISERROR(SEARCH("抽水站",O122:O133)),0,1)*P122:P133)</f>
        <v>0</v>
      </c>
      <c r="Q117" s="131" t="s">
        <v>39</v>
      </c>
      <c r="R117" s="88"/>
      <c r="S117" s="142"/>
      <c r="T117" s="145"/>
      <c r="U117" s="146"/>
      <c r="V117" s="111">
        <f t="shared" si="25"/>
        <v>0</v>
      </c>
      <c r="W117" s="100"/>
    </row>
    <row r="118" spans="1:23" s="2" customFormat="1" ht="13.5" hidden="1" customHeight="1">
      <c r="A118" s="231"/>
      <c r="B118" s="232"/>
      <c r="C118" s="232"/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  <c r="O118" s="80" t="s">
        <v>104</v>
      </c>
      <c r="P118" s="81">
        <f t="array" ref="P118">SUM(IF(ISERROR(SEARCH("井（机井）",O122:O133)),0,1)*P122:P133)</f>
        <v>0</v>
      </c>
      <c r="Q118" s="131" t="s">
        <v>41</v>
      </c>
      <c r="R118" s="80" t="s">
        <v>32</v>
      </c>
      <c r="S118" s="137">
        <f t="array" ref="S118">SUM(IF(ISERROR(SEARCH("受益移民",R122:R133)),0,1)*S122:S133)</f>
        <v>0</v>
      </c>
      <c r="T118" s="147" t="s">
        <v>33</v>
      </c>
      <c r="U118" s="146"/>
      <c r="V118" s="111">
        <f t="shared" si="25"/>
        <v>0</v>
      </c>
      <c r="W118" s="100"/>
    </row>
    <row r="119" spans="1:23" s="2" customFormat="1" ht="13.5" hidden="1" customHeight="1">
      <c r="A119" s="231"/>
      <c r="B119" s="232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2"/>
      <c r="N119" s="232"/>
      <c r="O119" s="80" t="s">
        <v>105</v>
      </c>
      <c r="P119" s="81">
        <f t="array" ref="P119">SUM(IF(ISERROR(SEARCH("管网",O122:O133)),0,1)*P122:P133)</f>
        <v>0</v>
      </c>
      <c r="Q119" s="131" t="s">
        <v>43</v>
      </c>
      <c r="R119" s="80" t="s">
        <v>106</v>
      </c>
      <c r="S119" s="137">
        <f t="array" ref="S119">SUM(IF(ISERROR(SEARCH("受益牲畜",R122:R133)),0,1)*S122:S133)</f>
        <v>0</v>
      </c>
      <c r="T119" s="147" t="s">
        <v>83</v>
      </c>
      <c r="U119" s="146"/>
      <c r="V119" s="111">
        <f t="shared" si="25"/>
        <v>0</v>
      </c>
      <c r="W119" s="100"/>
    </row>
    <row r="120" spans="1:23" s="2" customFormat="1" ht="13.5" hidden="1" customHeight="1">
      <c r="A120" s="231"/>
      <c r="B120" s="232"/>
      <c r="C120" s="232"/>
      <c r="D120" s="232"/>
      <c r="E120" s="232"/>
      <c r="F120" s="232"/>
      <c r="G120" s="232"/>
      <c r="H120" s="232"/>
      <c r="I120" s="232"/>
      <c r="J120" s="232"/>
      <c r="K120" s="232"/>
      <c r="L120" s="232"/>
      <c r="M120" s="232"/>
      <c r="N120" s="232"/>
      <c r="O120" s="80" t="s">
        <v>107</v>
      </c>
      <c r="P120" s="81">
        <f t="array" ref="P120">SUM(IF(ISERROR(SEARCH("蓄水池",O122:O133)),0,1)*P122:P133)</f>
        <v>0</v>
      </c>
      <c r="Q120" s="131" t="s">
        <v>108</v>
      </c>
      <c r="R120" s="80"/>
      <c r="S120" s="139"/>
      <c r="T120" s="147"/>
      <c r="U120" s="146"/>
      <c r="V120" s="111">
        <f t="shared" si="25"/>
        <v>0</v>
      </c>
      <c r="W120" s="100"/>
    </row>
    <row r="121" spans="1:23" s="2" customFormat="1" ht="13.5" hidden="1" customHeight="1">
      <c r="A121" s="231"/>
      <c r="B121" s="232"/>
      <c r="C121" s="232"/>
      <c r="D121" s="232"/>
      <c r="E121" s="232"/>
      <c r="F121" s="232"/>
      <c r="G121" s="232"/>
      <c r="H121" s="232"/>
      <c r="I121" s="232"/>
      <c r="J121" s="232"/>
      <c r="K121" s="232"/>
      <c r="L121" s="232"/>
      <c r="M121" s="232"/>
      <c r="N121" s="232"/>
      <c r="O121" s="90" t="s">
        <v>109</v>
      </c>
      <c r="P121" s="91">
        <f t="array" ref="P121">SUM(IF(ISERROR(SEARCH("饮水安全类其他",O122:O133)),0,1)*P122:P133)</f>
        <v>0</v>
      </c>
      <c r="Q121" s="179" t="s">
        <v>53</v>
      </c>
      <c r="R121" s="90"/>
      <c r="S121" s="149"/>
      <c r="T121" s="148"/>
      <c r="U121" s="146"/>
      <c r="V121" s="111">
        <f t="shared" si="25"/>
        <v>0</v>
      </c>
      <c r="W121" s="100"/>
    </row>
    <row r="122" spans="1:23" s="2" customFormat="1" ht="13.5" hidden="1" customHeight="1">
      <c r="A122" s="229"/>
      <c r="B122" s="224" t="str">
        <f>MID(A122,1,MIN(IF(ISERROR(FIND({"县","市","区"},A122)),4^8,FIND({"县","市","区"},A122))))</f>
        <v/>
      </c>
      <c r="C122" s="224" t="str">
        <f>IF(ISERROR(MID(A122,LEN(B122)+1,MAX(IF(ISERROR(FIND({"道","乡","镇","处","场","区"},A122,LEN(B122)+1)),0,(FIND({"道","乡","镇","处","场","区"},A122,LEN(B122)+1))))-LEN(B122))),"",MID(A122,LEN(B122)+1,MIN(IF(ISERROR(FIND({"道","乡","镇","处","场","区"},A122,LEN(B122)+3)),4^8,(FIND({"道","乡","镇","处","场","区"},A122,LEN(B122)+3))))-LEN(B122)))</f>
        <v/>
      </c>
      <c r="D122" s="224" t="str">
        <f>IF(ISERROR(MID(A122,LEN(B122)+LEN(C122)+1,MAX(IF(ISERROR(FIND({"区","村","会","场"},A122,LEN(B122)+LEN(C122)+1)),0,(FIND({"区","村","会","场"},A122,LEN(B122)+LEN(C122)+1))))-LEN(B122)-LEN(C122))),"",MID(A122,LEN(B122)+LEN(C122)+1,MAX(IF(ISERROR(FIND({"区","村","会","场"},A122,LEN(B122)+LEN(C122)+3)),0,(FIND({"区","村","会","场"},A122,LEN(B122)+LEN(C122)+3))))-LEN(B122)-LEN(C122)))</f>
        <v/>
      </c>
      <c r="E122" s="229"/>
      <c r="F122" s="229" t="str">
        <f t="shared" ref="F122:F126" si="47">IF(G122="","","项")</f>
        <v/>
      </c>
      <c r="G122" s="229"/>
      <c r="H122" s="229"/>
      <c r="I122" s="229"/>
      <c r="J122" s="229"/>
      <c r="K122" s="229"/>
      <c r="L122" s="229">
        <f t="shared" ref="L122:L126" si="48">SUM(M122:N122)</f>
        <v>0</v>
      </c>
      <c r="M122" s="229"/>
      <c r="N122" s="243"/>
      <c r="O122" s="245"/>
      <c r="P122" s="248"/>
      <c r="Q122" s="251" t="str">
        <f t="shared" ref="Q122:Q126" si="49">IF(O122="管网","千米",IF(O122="抽水站","千瓦",IF(O122="井（机井）","眼",IF(O122="饮水安全类其他","宗",IF(O122="","","立方米")))))</f>
        <v/>
      </c>
      <c r="R122" s="168" t="s">
        <v>32</v>
      </c>
      <c r="S122" s="169"/>
      <c r="T122" s="180" t="str">
        <f t="shared" ref="T122:T133" si="50">IF(R122="受益移民","人",IF(R122="受益牲畜","头",""))</f>
        <v>人</v>
      </c>
      <c r="U122" s="97"/>
      <c r="V122" s="111">
        <f t="shared" si="25"/>
        <v>0</v>
      </c>
      <c r="W122" s="100"/>
    </row>
    <row r="123" spans="1:23" s="2" customFormat="1" ht="13.5" hidden="1" customHeight="1">
      <c r="A123" s="230"/>
      <c r="B123" s="225"/>
      <c r="C123" s="225"/>
      <c r="D123" s="225"/>
      <c r="E123" s="230"/>
      <c r="F123" s="230"/>
      <c r="G123" s="230"/>
      <c r="H123" s="230"/>
      <c r="I123" s="230"/>
      <c r="J123" s="230"/>
      <c r="K123" s="230"/>
      <c r="L123" s="230"/>
      <c r="M123" s="230"/>
      <c r="N123" s="244"/>
      <c r="O123" s="246"/>
      <c r="P123" s="249"/>
      <c r="Q123" s="252"/>
      <c r="R123" s="166" t="s">
        <v>106</v>
      </c>
      <c r="S123" s="53"/>
      <c r="T123" s="181" t="str">
        <f t="shared" si="50"/>
        <v>头</v>
      </c>
      <c r="U123" s="97"/>
      <c r="V123" s="111">
        <f t="shared" si="25"/>
        <v>0</v>
      </c>
      <c r="W123" s="100"/>
    </row>
    <row r="124" spans="1:23" s="2" customFormat="1" ht="13.5" hidden="1" customHeight="1">
      <c r="A124" s="229"/>
      <c r="B124" s="224" t="str">
        <f>MID(A124,1,MIN(IF(ISERROR(FIND({"县","市","区"},A124)),4^8,FIND({"县","市","区"},A124))))</f>
        <v/>
      </c>
      <c r="C124" s="224" t="str">
        <f>IF(ISERROR(MID(A124,LEN(B124)+1,MAX(IF(ISERROR(FIND({"道","乡","镇","处","场","区"},A124,LEN(B124)+1)),0,(FIND({"道","乡","镇","处","场","区"},A124,LEN(B124)+1))))-LEN(B124))),"",MID(A124,LEN(B124)+1,MIN(IF(ISERROR(FIND({"道","乡","镇","处","场","区"},A124,LEN(B124)+3)),4^8,(FIND({"道","乡","镇","处","场","区"},A124,LEN(B124)+3))))-LEN(B124)))</f>
        <v/>
      </c>
      <c r="D124" s="224" t="str">
        <f>IF(ISERROR(MID(A124,LEN(B124)+LEN(C124)+1,MAX(IF(ISERROR(FIND({"区","村","会","场"},A124,LEN(B124)+LEN(C124)+1)),0,(FIND({"区","村","会","场"},A124,LEN(B124)+LEN(C124)+1))))-LEN(B124)-LEN(C124))),"",MID(A124,LEN(B124)+LEN(C124)+1,MAX(IF(ISERROR(FIND({"区","村","会","场"},A124,LEN(B124)+LEN(C124)+3)),0,(FIND({"区","村","会","场"},A124,LEN(B124)+LEN(C124)+3))))-LEN(B124)-LEN(C124)))</f>
        <v/>
      </c>
      <c r="E124" s="229"/>
      <c r="F124" s="229" t="str">
        <f t="shared" si="47"/>
        <v/>
      </c>
      <c r="G124" s="229"/>
      <c r="H124" s="229"/>
      <c r="I124" s="229"/>
      <c r="J124" s="229"/>
      <c r="K124" s="229"/>
      <c r="L124" s="229">
        <f t="shared" si="48"/>
        <v>0</v>
      </c>
      <c r="M124" s="229"/>
      <c r="N124" s="243"/>
      <c r="O124" s="245"/>
      <c r="P124" s="248"/>
      <c r="Q124" s="251" t="str">
        <f t="shared" si="49"/>
        <v/>
      </c>
      <c r="R124" s="168" t="s">
        <v>32</v>
      </c>
      <c r="S124" s="169"/>
      <c r="T124" s="180" t="str">
        <f t="shared" si="50"/>
        <v>人</v>
      </c>
      <c r="U124" s="97"/>
      <c r="V124" s="111">
        <f t="shared" si="25"/>
        <v>0</v>
      </c>
      <c r="W124" s="100"/>
    </row>
    <row r="125" spans="1:23" s="2" customFormat="1" ht="13.5" hidden="1" customHeight="1">
      <c r="A125" s="230"/>
      <c r="B125" s="225"/>
      <c r="C125" s="225"/>
      <c r="D125" s="225"/>
      <c r="E125" s="230"/>
      <c r="F125" s="230"/>
      <c r="G125" s="230"/>
      <c r="H125" s="230"/>
      <c r="I125" s="230"/>
      <c r="J125" s="230"/>
      <c r="K125" s="230"/>
      <c r="L125" s="230"/>
      <c r="M125" s="230"/>
      <c r="N125" s="244"/>
      <c r="O125" s="246"/>
      <c r="P125" s="249"/>
      <c r="Q125" s="252"/>
      <c r="R125" s="166" t="s">
        <v>106</v>
      </c>
      <c r="S125" s="53"/>
      <c r="T125" s="181" t="str">
        <f t="shared" si="50"/>
        <v>头</v>
      </c>
      <c r="U125" s="97"/>
      <c r="V125" s="111">
        <f t="shared" si="25"/>
        <v>0</v>
      </c>
      <c r="W125" s="100"/>
    </row>
    <row r="126" spans="1:23" s="2" customFormat="1" ht="13.5" hidden="1" customHeight="1">
      <c r="A126" s="229"/>
      <c r="B126" s="224" t="str">
        <f>MID(A126,1,MIN(IF(ISERROR(FIND({"县","市","区"},A126)),4^8,FIND({"县","市","区"},A126))))</f>
        <v/>
      </c>
      <c r="C126" s="224" t="str">
        <f>IF(ISERROR(MID(A126,LEN(B126)+1,MAX(IF(ISERROR(FIND({"道","乡","镇","处","场","区"},A126,LEN(B126)+1)),0,(FIND({"道","乡","镇","处","场","区"},A126,LEN(B126)+1))))-LEN(B126))),"",MID(A126,LEN(B126)+1,MIN(IF(ISERROR(FIND({"道","乡","镇","处","场","区"},A126,LEN(B126)+3)),4^8,(FIND({"道","乡","镇","处","场","区"},A126,LEN(B126)+3))))-LEN(B126)))</f>
        <v/>
      </c>
      <c r="D126" s="224" t="str">
        <f>IF(ISERROR(MID(A126,LEN(B126)+LEN(C126)+1,MAX(IF(ISERROR(FIND({"区","村","会","场"},A126,LEN(B126)+LEN(C126)+1)),0,(FIND({"区","村","会","场"},A126,LEN(B126)+LEN(C126)+1))))-LEN(B126)-LEN(C126))),"",MID(A126,LEN(B126)+LEN(C126)+1,MAX(IF(ISERROR(FIND({"区","村","会","场"},A126,LEN(B126)+LEN(C126)+3)),0,(FIND({"区","村","会","场"},A126,LEN(B126)+LEN(C126)+3))))-LEN(B126)-LEN(C126)))</f>
        <v/>
      </c>
      <c r="E126" s="229"/>
      <c r="F126" s="229" t="str">
        <f t="shared" si="47"/>
        <v/>
      </c>
      <c r="G126" s="229"/>
      <c r="H126" s="229"/>
      <c r="I126" s="229"/>
      <c r="J126" s="229"/>
      <c r="K126" s="229"/>
      <c r="L126" s="229">
        <f t="shared" si="48"/>
        <v>0</v>
      </c>
      <c r="M126" s="229"/>
      <c r="N126" s="243"/>
      <c r="O126" s="245"/>
      <c r="P126" s="248"/>
      <c r="Q126" s="251" t="str">
        <f t="shared" si="49"/>
        <v/>
      </c>
      <c r="R126" s="168" t="s">
        <v>32</v>
      </c>
      <c r="S126" s="169"/>
      <c r="T126" s="180" t="str">
        <f t="shared" si="50"/>
        <v>人</v>
      </c>
      <c r="U126" s="97"/>
      <c r="V126" s="111">
        <f t="shared" si="25"/>
        <v>0</v>
      </c>
      <c r="W126" s="100"/>
    </row>
    <row r="127" spans="1:23" s="2" customFormat="1" ht="13.5" hidden="1" customHeight="1">
      <c r="A127" s="230"/>
      <c r="B127" s="225"/>
      <c r="C127" s="225"/>
      <c r="D127" s="225"/>
      <c r="E127" s="230"/>
      <c r="F127" s="230"/>
      <c r="G127" s="230"/>
      <c r="H127" s="230"/>
      <c r="I127" s="230"/>
      <c r="J127" s="230"/>
      <c r="K127" s="230"/>
      <c r="L127" s="230"/>
      <c r="M127" s="230"/>
      <c r="N127" s="244"/>
      <c r="O127" s="246"/>
      <c r="P127" s="249"/>
      <c r="Q127" s="252"/>
      <c r="R127" s="166" t="s">
        <v>106</v>
      </c>
      <c r="S127" s="53"/>
      <c r="T127" s="181" t="str">
        <f t="shared" si="50"/>
        <v>头</v>
      </c>
      <c r="U127" s="97"/>
      <c r="V127" s="111">
        <f t="shared" si="25"/>
        <v>0</v>
      </c>
      <c r="W127" s="100"/>
    </row>
    <row r="128" spans="1:23" s="2" customFormat="1" ht="13.5" hidden="1" customHeight="1">
      <c r="A128" s="229"/>
      <c r="B128" s="224" t="str">
        <f>MID(A128,1,MIN(IF(ISERROR(FIND({"县","市","区"},A128)),4^8,FIND({"县","市","区"},A128))))</f>
        <v/>
      </c>
      <c r="C128" s="224" t="str">
        <f>IF(ISERROR(MID(A128,LEN(B128)+1,MAX(IF(ISERROR(FIND({"道","乡","镇","处","场","区"},A128,LEN(B128)+1)),0,(FIND({"道","乡","镇","处","场","区"},A128,LEN(B128)+1))))-LEN(B128))),"",MID(A128,LEN(B128)+1,MIN(IF(ISERROR(FIND({"道","乡","镇","处","场","区"},A128,LEN(B128)+3)),4^8,(FIND({"道","乡","镇","处","场","区"},A128,LEN(B128)+3))))-LEN(B128)))</f>
        <v/>
      </c>
      <c r="D128" s="224" t="str">
        <f>IF(ISERROR(MID(A128,LEN(B128)+LEN(C128)+1,MAX(IF(ISERROR(FIND({"区","村","会","场"},A128,LEN(B128)+LEN(C128)+1)),0,(FIND({"区","村","会","场"},A128,LEN(B128)+LEN(C128)+1))))-LEN(B128)-LEN(C128))),"",MID(A128,LEN(B128)+LEN(C128)+1,MAX(IF(ISERROR(FIND({"区","村","会","场"},A128,LEN(B128)+LEN(C128)+3)),0,(FIND({"区","村","会","场"},A128,LEN(B128)+LEN(C128)+3))))-LEN(B128)-LEN(C128)))</f>
        <v/>
      </c>
      <c r="E128" s="229"/>
      <c r="F128" s="229" t="str">
        <f t="shared" ref="F128:F132" si="51">IF(G128="","","项")</f>
        <v/>
      </c>
      <c r="G128" s="229"/>
      <c r="H128" s="229"/>
      <c r="I128" s="229"/>
      <c r="J128" s="229"/>
      <c r="K128" s="229"/>
      <c r="L128" s="229">
        <f t="shared" ref="L128:L132" si="52">SUM(M128:N128)</f>
        <v>0</v>
      </c>
      <c r="M128" s="229"/>
      <c r="N128" s="243"/>
      <c r="O128" s="245"/>
      <c r="P128" s="248"/>
      <c r="Q128" s="251" t="str">
        <f t="shared" ref="Q128:Q132" si="53">IF(O128="管网","千米",IF(O128="抽水站","千瓦",IF(O128="井（机井）","眼",IF(O128="饮水安全类其他","宗",IF(O128="","","立方米")))))</f>
        <v/>
      </c>
      <c r="R128" s="168" t="s">
        <v>32</v>
      </c>
      <c r="S128" s="169"/>
      <c r="T128" s="180" t="str">
        <f t="shared" si="50"/>
        <v>人</v>
      </c>
      <c r="U128" s="97"/>
      <c r="V128" s="111">
        <f t="shared" si="25"/>
        <v>0</v>
      </c>
      <c r="W128" s="100"/>
    </row>
    <row r="129" spans="1:23" s="2" customFormat="1" ht="13.5" hidden="1" customHeight="1">
      <c r="A129" s="230"/>
      <c r="B129" s="225"/>
      <c r="C129" s="225"/>
      <c r="D129" s="225"/>
      <c r="E129" s="230"/>
      <c r="F129" s="230"/>
      <c r="G129" s="230"/>
      <c r="H129" s="230"/>
      <c r="I129" s="230"/>
      <c r="J129" s="230"/>
      <c r="K129" s="230"/>
      <c r="L129" s="230"/>
      <c r="M129" s="230"/>
      <c r="N129" s="244"/>
      <c r="O129" s="246"/>
      <c r="P129" s="249"/>
      <c r="Q129" s="252"/>
      <c r="R129" s="166" t="s">
        <v>106</v>
      </c>
      <c r="S129" s="53"/>
      <c r="T129" s="181" t="str">
        <f t="shared" si="50"/>
        <v>头</v>
      </c>
      <c r="U129" s="97"/>
      <c r="V129" s="111">
        <f t="shared" si="25"/>
        <v>0</v>
      </c>
      <c r="W129" s="100"/>
    </row>
    <row r="130" spans="1:23" s="2" customFormat="1" ht="13.5" hidden="1" customHeight="1">
      <c r="A130" s="229"/>
      <c r="B130" s="224" t="str">
        <f>MID(A130,1,MIN(IF(ISERROR(FIND({"县","市","区"},A130)),4^8,FIND({"县","市","区"},A130))))</f>
        <v/>
      </c>
      <c r="C130" s="224" t="str">
        <f>IF(ISERROR(MID(A130,LEN(B130)+1,MAX(IF(ISERROR(FIND({"道","乡","镇","处","场","区"},A130,LEN(B130)+1)),0,(FIND({"道","乡","镇","处","场","区"},A130,LEN(B130)+1))))-LEN(B130))),"",MID(A130,LEN(B130)+1,MIN(IF(ISERROR(FIND({"道","乡","镇","处","场","区"},A130,LEN(B130)+3)),4^8,(FIND({"道","乡","镇","处","场","区"},A130,LEN(B130)+3))))-LEN(B130)))</f>
        <v/>
      </c>
      <c r="D130" s="224" t="str">
        <f>IF(ISERROR(MID(A130,LEN(B130)+LEN(C130)+1,MAX(IF(ISERROR(FIND({"区","村","会","场"},A130,LEN(B130)+LEN(C130)+1)),0,(FIND({"区","村","会","场"},A130,LEN(B130)+LEN(C130)+1))))-LEN(B130)-LEN(C130))),"",MID(A130,LEN(B130)+LEN(C130)+1,MAX(IF(ISERROR(FIND({"区","村","会","场"},A130,LEN(B130)+LEN(C130)+3)),0,(FIND({"区","村","会","场"},A130,LEN(B130)+LEN(C130)+3))))-LEN(B130)-LEN(C130)))</f>
        <v/>
      </c>
      <c r="E130" s="229"/>
      <c r="F130" s="229" t="str">
        <f t="shared" si="51"/>
        <v/>
      </c>
      <c r="G130" s="229"/>
      <c r="H130" s="229"/>
      <c r="I130" s="229"/>
      <c r="J130" s="229"/>
      <c r="K130" s="229"/>
      <c r="L130" s="229">
        <f t="shared" si="52"/>
        <v>0</v>
      </c>
      <c r="M130" s="229"/>
      <c r="N130" s="243"/>
      <c r="O130" s="245"/>
      <c r="P130" s="248"/>
      <c r="Q130" s="251" t="str">
        <f t="shared" si="53"/>
        <v/>
      </c>
      <c r="R130" s="168" t="s">
        <v>32</v>
      </c>
      <c r="S130" s="169"/>
      <c r="T130" s="180" t="str">
        <f t="shared" si="50"/>
        <v>人</v>
      </c>
      <c r="U130" s="97"/>
      <c r="V130" s="111">
        <f t="shared" si="25"/>
        <v>0</v>
      </c>
      <c r="W130" s="100"/>
    </row>
    <row r="131" spans="1:23" s="2" customFormat="1" ht="13.5" hidden="1" customHeight="1">
      <c r="A131" s="230"/>
      <c r="B131" s="225"/>
      <c r="C131" s="225"/>
      <c r="D131" s="225"/>
      <c r="E131" s="230"/>
      <c r="F131" s="230"/>
      <c r="G131" s="230"/>
      <c r="H131" s="230"/>
      <c r="I131" s="230"/>
      <c r="J131" s="230"/>
      <c r="K131" s="230"/>
      <c r="L131" s="230"/>
      <c r="M131" s="230"/>
      <c r="N131" s="244"/>
      <c r="O131" s="246"/>
      <c r="P131" s="249"/>
      <c r="Q131" s="252"/>
      <c r="R131" s="166" t="s">
        <v>106</v>
      </c>
      <c r="S131" s="53"/>
      <c r="T131" s="181" t="str">
        <f t="shared" si="50"/>
        <v>头</v>
      </c>
      <c r="U131" s="97"/>
      <c r="V131" s="111">
        <f t="shared" si="25"/>
        <v>0</v>
      </c>
      <c r="W131" s="100"/>
    </row>
    <row r="132" spans="1:23" s="2" customFormat="1" ht="13.5" hidden="1" customHeight="1">
      <c r="A132" s="229"/>
      <c r="B132" s="224" t="str">
        <f>MID(A132,1,MIN(IF(ISERROR(FIND({"县","市","区"},A132)),4^8,FIND({"县","市","区"},A132))))</f>
        <v/>
      </c>
      <c r="C132" s="224" t="str">
        <f>IF(ISERROR(MID(A132,LEN(B132)+1,MAX(IF(ISERROR(FIND({"道","乡","镇","处","场","区"},A132,LEN(B132)+1)),0,(FIND({"道","乡","镇","处","场","区"},A132,LEN(B132)+1))))-LEN(B132))),"",MID(A132,LEN(B132)+1,MIN(IF(ISERROR(FIND({"道","乡","镇","处","场","区"},A132,LEN(B132)+3)),4^8,(FIND({"道","乡","镇","处","场","区"},A132,LEN(B132)+3))))-LEN(B132)))</f>
        <v/>
      </c>
      <c r="D132" s="224" t="str">
        <f>IF(ISERROR(MID(A132,LEN(B132)+LEN(C132)+1,MAX(IF(ISERROR(FIND({"区","村","会","场"},A132,LEN(B132)+LEN(C132)+1)),0,(FIND({"区","村","会","场"},A132,LEN(B132)+LEN(C132)+1))))-LEN(B132)-LEN(C132))),"",MID(A132,LEN(B132)+LEN(C132)+1,MAX(IF(ISERROR(FIND({"区","村","会","场"},A132,LEN(B132)+LEN(C132)+3)),0,(FIND({"区","村","会","场"},A132,LEN(B132)+LEN(C132)+3))))-LEN(B132)-LEN(C132)))</f>
        <v/>
      </c>
      <c r="E132" s="229"/>
      <c r="F132" s="229" t="str">
        <f t="shared" si="51"/>
        <v/>
      </c>
      <c r="G132" s="229"/>
      <c r="H132" s="229"/>
      <c r="I132" s="229"/>
      <c r="J132" s="229"/>
      <c r="K132" s="229"/>
      <c r="L132" s="229">
        <f t="shared" si="52"/>
        <v>0</v>
      </c>
      <c r="M132" s="229"/>
      <c r="N132" s="243"/>
      <c r="O132" s="245"/>
      <c r="P132" s="248"/>
      <c r="Q132" s="251" t="str">
        <f t="shared" si="53"/>
        <v/>
      </c>
      <c r="R132" s="168" t="s">
        <v>32</v>
      </c>
      <c r="S132" s="169"/>
      <c r="T132" s="180" t="str">
        <f t="shared" si="50"/>
        <v>人</v>
      </c>
      <c r="U132" s="97"/>
      <c r="V132" s="111">
        <f t="shared" si="25"/>
        <v>0</v>
      </c>
      <c r="W132" s="100"/>
    </row>
    <row r="133" spans="1:23" s="2" customFormat="1" ht="13.9" hidden="1" customHeight="1">
      <c r="A133" s="230"/>
      <c r="B133" s="225"/>
      <c r="C133" s="225"/>
      <c r="D133" s="225"/>
      <c r="E133" s="230"/>
      <c r="F133" s="230"/>
      <c r="G133" s="230"/>
      <c r="H133" s="230"/>
      <c r="I133" s="230"/>
      <c r="J133" s="230"/>
      <c r="K133" s="230"/>
      <c r="L133" s="230"/>
      <c r="M133" s="230"/>
      <c r="N133" s="244"/>
      <c r="O133" s="246"/>
      <c r="P133" s="249"/>
      <c r="Q133" s="252"/>
      <c r="R133" s="166" t="s">
        <v>106</v>
      </c>
      <c r="S133" s="53"/>
      <c r="T133" s="181" t="str">
        <f t="shared" si="50"/>
        <v>头</v>
      </c>
      <c r="U133" s="97"/>
      <c r="V133" s="111">
        <f t="shared" si="25"/>
        <v>0</v>
      </c>
      <c r="W133" s="100"/>
    </row>
    <row r="134" spans="1:23" s="2" customFormat="1" ht="13.5" hidden="1" customHeight="1">
      <c r="A134" s="231" t="s">
        <v>110</v>
      </c>
      <c r="B134" s="232"/>
      <c r="C134" s="232"/>
      <c r="D134" s="232"/>
      <c r="E134" s="232"/>
      <c r="F134" s="232" t="s">
        <v>25</v>
      </c>
      <c r="G134" s="232">
        <f>SUM(G138:G147)</f>
        <v>0</v>
      </c>
      <c r="H134" s="232"/>
      <c r="I134" s="232"/>
      <c r="J134" s="232"/>
      <c r="K134" s="232"/>
      <c r="L134" s="232">
        <f t="shared" ref="L134:N134" si="54">SUM(L138:L147)</f>
        <v>0</v>
      </c>
      <c r="M134" s="232">
        <f t="shared" si="54"/>
        <v>0</v>
      </c>
      <c r="N134" s="232">
        <f t="shared" si="54"/>
        <v>0</v>
      </c>
      <c r="O134" s="88" t="s">
        <v>111</v>
      </c>
      <c r="P134" s="89">
        <f t="array" ref="P134">SUM(IF(ISERROR(SEARCH("变压器",O138:O147)),0,1)*P138:P147)</f>
        <v>0</v>
      </c>
      <c r="Q134" s="145" t="s">
        <v>46</v>
      </c>
      <c r="R134" s="88"/>
      <c r="S134" s="142"/>
      <c r="T134" s="145"/>
      <c r="U134" s="146"/>
      <c r="V134" s="111">
        <f t="shared" ref="V134:V197" si="55">S134+P134+L134+G134</f>
        <v>0</v>
      </c>
      <c r="W134" s="100"/>
    </row>
    <row r="135" spans="1:23" s="2" customFormat="1" ht="13.5" hidden="1" customHeight="1">
      <c r="A135" s="231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80" t="s">
        <v>112</v>
      </c>
      <c r="P135" s="81">
        <f t="array" ref="P135">SUM(IF(ISERROR(SEARCH("低压线",O138:O147)),0,1)*P138:P147)</f>
        <v>0</v>
      </c>
      <c r="Q135" s="147" t="s">
        <v>56</v>
      </c>
      <c r="R135" s="80" t="s">
        <v>32</v>
      </c>
      <c r="S135" s="137">
        <f t="array" ref="S135">SUM(IF(ISERROR(SEARCH("受益移民",R138:R147)),0,1)*S138:S147)</f>
        <v>0</v>
      </c>
      <c r="T135" s="147" t="s">
        <v>33</v>
      </c>
      <c r="U135" s="146"/>
      <c r="V135" s="111">
        <f t="shared" si="55"/>
        <v>0</v>
      </c>
      <c r="W135" s="100"/>
    </row>
    <row r="136" spans="1:23" s="2" customFormat="1" ht="13.5" hidden="1" customHeight="1">
      <c r="A136" s="231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80" t="s">
        <v>113</v>
      </c>
      <c r="P136" s="81">
        <f t="array" ref="P136">SUM(IF(ISERROR(SEARCH("配套设备",O138:O147)),0,1)*P138:P147)</f>
        <v>0</v>
      </c>
      <c r="Q136" s="147" t="s">
        <v>114</v>
      </c>
      <c r="R136" s="80" t="s">
        <v>115</v>
      </c>
      <c r="S136" s="137">
        <f t="array" ref="S136">SUM(IF(ISERROR(SEARCH("减少无电村",R138:R193)),0,1)*S138:S193)</f>
        <v>0</v>
      </c>
      <c r="T136" s="147" t="s">
        <v>116</v>
      </c>
      <c r="U136" s="146"/>
      <c r="V136" s="111">
        <f t="shared" si="55"/>
        <v>0</v>
      </c>
      <c r="W136" s="100"/>
    </row>
    <row r="137" spans="1:23" s="2" customFormat="1" ht="13.5" hidden="1" customHeight="1">
      <c r="A137" s="231"/>
      <c r="B137" s="232"/>
      <c r="C137" s="232"/>
      <c r="D137" s="232"/>
      <c r="E137" s="232"/>
      <c r="F137" s="232"/>
      <c r="G137" s="232"/>
      <c r="H137" s="232"/>
      <c r="I137" s="232"/>
      <c r="J137" s="232"/>
      <c r="K137" s="232"/>
      <c r="L137" s="232"/>
      <c r="M137" s="232"/>
      <c r="N137" s="232"/>
      <c r="O137" s="90" t="s">
        <v>117</v>
      </c>
      <c r="P137" s="91">
        <f t="array" ref="P137">SUM(IF(ISERROR(SEARCH("供电类其他",O138:O147)),0,1)*P138:P147)</f>
        <v>0</v>
      </c>
      <c r="Q137" s="148" t="s">
        <v>53</v>
      </c>
      <c r="R137" s="90" t="s">
        <v>118</v>
      </c>
      <c r="S137" s="171">
        <f t="array" ref="S137">SUM(IF(ISERROR(SEARCH("减少无电户",R138:R193)),0,1)*S138:S193)</f>
        <v>0</v>
      </c>
      <c r="T137" s="148" t="s">
        <v>119</v>
      </c>
      <c r="U137" s="146"/>
      <c r="V137" s="111">
        <f t="shared" si="55"/>
        <v>0</v>
      </c>
      <c r="W137" s="100"/>
    </row>
    <row r="138" spans="1:23" s="2" customFormat="1" ht="13.5" hidden="1" customHeight="1">
      <c r="A138" s="229"/>
      <c r="B138" s="224" t="str">
        <f>MID(A138,1,MIN(IF(ISERROR(FIND({"县","市","区"},A138)),4^8,FIND({"县","市","区"},A138))))</f>
        <v/>
      </c>
      <c r="C138" s="224" t="str">
        <f>IF(ISERROR(MID(A138,LEN(B138)+1,MAX(IF(ISERROR(FIND({"道","乡","镇","处","场","区"},A138,LEN(B138)+1)),0,(FIND({"道","乡","镇","处","场","区"},A138,LEN(B138)+1))))-LEN(B138))),"",MID(A138,LEN(B138)+1,MIN(IF(ISERROR(FIND({"道","乡","镇","处","场","区"},A138,LEN(B138)+3)),4^8,(FIND({"道","乡","镇","处","场","区"},A138,LEN(B138)+3))))-LEN(B138)))</f>
        <v/>
      </c>
      <c r="D138" s="224" t="str">
        <f>IF(ISERROR(MID(A138,LEN(B138)+LEN(C138)+1,MAX(IF(ISERROR(FIND({"区","村","会","场"},A138,LEN(B138)+LEN(C138)+1)),0,(FIND({"区","村","会","场"},A138,LEN(B138)+LEN(C138)+1))))-LEN(B138)-LEN(C138))),"",MID(A138,LEN(B138)+LEN(C138)+1,MAX(IF(ISERROR(FIND({"区","村","会","场"},A138,LEN(B138)+LEN(C138)+3)),0,(FIND({"区","村","会","场"},A138,LEN(B138)+LEN(C138)+3))))-LEN(B138)-LEN(C138)))</f>
        <v/>
      </c>
      <c r="E138" s="229"/>
      <c r="F138" s="229" t="str">
        <f t="shared" ref="F138:F142" si="56">IF(G138="","","项")</f>
        <v/>
      </c>
      <c r="G138" s="229"/>
      <c r="H138" s="229"/>
      <c r="I138" s="229"/>
      <c r="J138" s="229"/>
      <c r="K138" s="229"/>
      <c r="L138" s="229">
        <f t="shared" ref="L138:L142" si="57">SUM(M138:N138)</f>
        <v>0</v>
      </c>
      <c r="M138" s="229"/>
      <c r="N138" s="243"/>
      <c r="O138" s="245"/>
      <c r="P138" s="248"/>
      <c r="Q138" s="251" t="str">
        <f t="shared" ref="Q138:Q142" si="58">IF(O138="变压器","座",IF(O138="低压线","公里",IF(O138="配套设备","套",IF(O138="供电类其他","宗",""))))</f>
        <v/>
      </c>
      <c r="R138" s="168" t="s">
        <v>32</v>
      </c>
      <c r="S138" s="169"/>
      <c r="T138" s="180" t="str">
        <f t="shared" ref="T138:T147" si="59">IF(R138="受益移民","人",IF(R138="减少无电村","个",IF(R138="减少无电户","户","")))</f>
        <v>人</v>
      </c>
      <c r="U138" s="97"/>
      <c r="V138" s="111">
        <f t="shared" si="55"/>
        <v>0</v>
      </c>
      <c r="W138" s="100"/>
    </row>
    <row r="139" spans="1:23" s="2" customFormat="1" ht="13.5" hidden="1" customHeight="1">
      <c r="A139" s="230"/>
      <c r="B139" s="225"/>
      <c r="C139" s="225"/>
      <c r="D139" s="225"/>
      <c r="E139" s="230"/>
      <c r="F139" s="230"/>
      <c r="G139" s="230"/>
      <c r="H139" s="230"/>
      <c r="I139" s="230"/>
      <c r="J139" s="230"/>
      <c r="K139" s="230"/>
      <c r="L139" s="230"/>
      <c r="M139" s="230"/>
      <c r="N139" s="244"/>
      <c r="O139" s="246"/>
      <c r="P139" s="249"/>
      <c r="Q139" s="252"/>
      <c r="R139" s="166"/>
      <c r="S139" s="53"/>
      <c r="T139" s="181" t="str">
        <f t="shared" si="59"/>
        <v/>
      </c>
      <c r="U139" s="97"/>
      <c r="V139" s="111">
        <f t="shared" si="55"/>
        <v>0</v>
      </c>
      <c r="W139" s="100"/>
    </row>
    <row r="140" spans="1:23" s="2" customFormat="1" ht="13.5" hidden="1" customHeight="1">
      <c r="A140" s="229"/>
      <c r="B140" s="224" t="str">
        <f>MID(A140,1,MIN(IF(ISERROR(FIND({"县","市","区"},A140)),4^8,FIND({"县","市","区"},A140))))</f>
        <v/>
      </c>
      <c r="C140" s="224" t="str">
        <f>IF(ISERROR(MID(A140,LEN(B140)+1,MAX(IF(ISERROR(FIND({"道","乡","镇","处","场","区"},A140,LEN(B140)+1)),0,(FIND({"道","乡","镇","处","场","区"},A140,LEN(B140)+1))))-LEN(B140))),"",MID(A140,LEN(B140)+1,MIN(IF(ISERROR(FIND({"道","乡","镇","处","场","区"},A140,LEN(B140)+3)),4^8,(FIND({"道","乡","镇","处","场","区"},A140,LEN(B140)+3))))-LEN(B140)))</f>
        <v/>
      </c>
      <c r="D140" s="224" t="str">
        <f>IF(ISERROR(MID(A140,LEN(B140)+LEN(C140)+1,MAX(IF(ISERROR(FIND({"区","村","会","场"},A140,LEN(B140)+LEN(C140)+1)),0,(FIND({"区","村","会","场"},A140,LEN(B140)+LEN(C140)+1))))-LEN(B140)-LEN(C140))),"",MID(A140,LEN(B140)+LEN(C140)+1,MAX(IF(ISERROR(FIND({"区","村","会","场"},A140,LEN(B140)+LEN(C140)+3)),0,(FIND({"区","村","会","场"},A140,LEN(B140)+LEN(C140)+3))))-LEN(B140)-LEN(C140)))</f>
        <v/>
      </c>
      <c r="E140" s="229"/>
      <c r="F140" s="229" t="str">
        <f t="shared" si="56"/>
        <v/>
      </c>
      <c r="G140" s="229"/>
      <c r="H140" s="229"/>
      <c r="I140" s="229"/>
      <c r="J140" s="229"/>
      <c r="K140" s="229"/>
      <c r="L140" s="229">
        <f t="shared" si="57"/>
        <v>0</v>
      </c>
      <c r="M140" s="229"/>
      <c r="N140" s="243"/>
      <c r="O140" s="245"/>
      <c r="P140" s="248"/>
      <c r="Q140" s="251" t="str">
        <f t="shared" si="58"/>
        <v/>
      </c>
      <c r="R140" s="168" t="s">
        <v>32</v>
      </c>
      <c r="S140" s="169"/>
      <c r="T140" s="180" t="str">
        <f t="shared" si="59"/>
        <v>人</v>
      </c>
      <c r="U140" s="97"/>
      <c r="V140" s="111">
        <f t="shared" si="55"/>
        <v>0</v>
      </c>
      <c r="W140" s="100"/>
    </row>
    <row r="141" spans="1:23" s="2" customFormat="1" ht="13.5" hidden="1" customHeight="1">
      <c r="A141" s="230"/>
      <c r="B141" s="225"/>
      <c r="C141" s="225"/>
      <c r="D141" s="225"/>
      <c r="E141" s="230"/>
      <c r="F141" s="230"/>
      <c r="G141" s="230"/>
      <c r="H141" s="230"/>
      <c r="I141" s="230"/>
      <c r="J141" s="230"/>
      <c r="K141" s="230"/>
      <c r="L141" s="230"/>
      <c r="M141" s="230"/>
      <c r="N141" s="244"/>
      <c r="O141" s="246"/>
      <c r="P141" s="249"/>
      <c r="Q141" s="252"/>
      <c r="R141" s="166"/>
      <c r="S141" s="53"/>
      <c r="T141" s="181" t="str">
        <f t="shared" si="59"/>
        <v/>
      </c>
      <c r="U141" s="97"/>
      <c r="V141" s="111">
        <f t="shared" si="55"/>
        <v>0</v>
      </c>
      <c r="W141" s="100"/>
    </row>
    <row r="142" spans="1:23" s="2" customFormat="1" ht="13.5" hidden="1" customHeight="1">
      <c r="A142" s="229"/>
      <c r="B142" s="224" t="str">
        <f>MID(A142,1,MIN(IF(ISERROR(FIND({"县","市","区"},A142)),4^8,FIND({"县","市","区"},A142))))</f>
        <v/>
      </c>
      <c r="C142" s="224" t="str">
        <f>IF(ISERROR(MID(A142,LEN(B142)+1,MAX(IF(ISERROR(FIND({"道","乡","镇","处","场","区"},A142,LEN(B142)+1)),0,(FIND({"道","乡","镇","处","场","区"},A142,LEN(B142)+1))))-LEN(B142))),"",MID(A142,LEN(B142)+1,MIN(IF(ISERROR(FIND({"道","乡","镇","处","场","区"},A142,LEN(B142)+3)),4^8,(FIND({"道","乡","镇","处","场","区"},A142,LEN(B142)+3))))-LEN(B142)))</f>
        <v/>
      </c>
      <c r="D142" s="224" t="str">
        <f>IF(ISERROR(MID(A142,LEN(B142)+LEN(C142)+1,MAX(IF(ISERROR(FIND({"区","村","会","场"},A142,LEN(B142)+LEN(C142)+1)),0,(FIND({"区","村","会","场"},A142,LEN(B142)+LEN(C142)+1))))-LEN(B142)-LEN(C142))),"",MID(A142,LEN(B142)+LEN(C142)+1,MAX(IF(ISERROR(FIND({"区","村","会","场"},A142,LEN(B142)+LEN(C142)+3)),0,(FIND({"区","村","会","场"},A142,LEN(B142)+LEN(C142)+3))))-LEN(B142)-LEN(C142)))</f>
        <v/>
      </c>
      <c r="E142" s="229"/>
      <c r="F142" s="229" t="str">
        <f t="shared" si="56"/>
        <v/>
      </c>
      <c r="G142" s="229"/>
      <c r="H142" s="229"/>
      <c r="I142" s="229"/>
      <c r="J142" s="229"/>
      <c r="K142" s="229"/>
      <c r="L142" s="229">
        <f t="shared" si="57"/>
        <v>0</v>
      </c>
      <c r="M142" s="229"/>
      <c r="N142" s="243"/>
      <c r="O142" s="245"/>
      <c r="P142" s="248"/>
      <c r="Q142" s="251" t="str">
        <f t="shared" si="58"/>
        <v/>
      </c>
      <c r="R142" s="168" t="s">
        <v>32</v>
      </c>
      <c r="S142" s="169"/>
      <c r="T142" s="180" t="str">
        <f t="shared" si="59"/>
        <v>人</v>
      </c>
      <c r="U142" s="97"/>
      <c r="V142" s="111">
        <f t="shared" si="55"/>
        <v>0</v>
      </c>
      <c r="W142" s="100"/>
    </row>
    <row r="143" spans="1:23" s="2" customFormat="1" ht="13.5" hidden="1" customHeight="1">
      <c r="A143" s="230"/>
      <c r="B143" s="225"/>
      <c r="C143" s="225"/>
      <c r="D143" s="225"/>
      <c r="E143" s="230"/>
      <c r="F143" s="230"/>
      <c r="G143" s="230"/>
      <c r="H143" s="230"/>
      <c r="I143" s="230"/>
      <c r="J143" s="230"/>
      <c r="K143" s="230"/>
      <c r="L143" s="230"/>
      <c r="M143" s="230"/>
      <c r="N143" s="244"/>
      <c r="O143" s="246"/>
      <c r="P143" s="249"/>
      <c r="Q143" s="252"/>
      <c r="R143" s="166"/>
      <c r="S143" s="53"/>
      <c r="T143" s="181" t="str">
        <f t="shared" si="59"/>
        <v/>
      </c>
      <c r="U143" s="97"/>
      <c r="V143" s="111">
        <f t="shared" si="55"/>
        <v>0</v>
      </c>
      <c r="W143" s="100"/>
    </row>
    <row r="144" spans="1:23" s="2" customFormat="1" ht="13.5" hidden="1" customHeight="1">
      <c r="A144" s="229"/>
      <c r="B144" s="224" t="str">
        <f>MID(A144,1,MIN(IF(ISERROR(FIND({"县","市","区"},A144)),4^8,FIND({"县","市","区"},A144))))</f>
        <v/>
      </c>
      <c r="C144" s="224" t="str">
        <f>IF(ISERROR(MID(A144,LEN(B144)+1,MAX(IF(ISERROR(FIND({"道","乡","镇","处","场","区"},A144,LEN(B144)+1)),0,(FIND({"道","乡","镇","处","场","区"},A144,LEN(B144)+1))))-LEN(B144))),"",MID(A144,LEN(B144)+1,MIN(IF(ISERROR(FIND({"道","乡","镇","处","场","区"},A144,LEN(B144)+3)),4^8,(FIND({"道","乡","镇","处","场","区"},A144,LEN(B144)+3))))-LEN(B144)))</f>
        <v/>
      </c>
      <c r="D144" s="224" t="str">
        <f>IF(ISERROR(MID(A144,LEN(B144)+LEN(C144)+1,MAX(IF(ISERROR(FIND({"区","村","会","场"},A144,LEN(B144)+LEN(C144)+1)),0,(FIND({"区","村","会","场"},A144,LEN(B144)+LEN(C144)+1))))-LEN(B144)-LEN(C144))),"",MID(A144,LEN(B144)+LEN(C144)+1,MAX(IF(ISERROR(FIND({"区","村","会","场"},A144,LEN(B144)+LEN(C144)+3)),0,(FIND({"区","村","会","场"},A144,LEN(B144)+LEN(C144)+3))))-LEN(B144)-LEN(C144)))</f>
        <v/>
      </c>
      <c r="E144" s="229"/>
      <c r="F144" s="229" t="str">
        <f>IF(G144="","","项")</f>
        <v/>
      </c>
      <c r="G144" s="229"/>
      <c r="H144" s="229"/>
      <c r="I144" s="229"/>
      <c r="J144" s="229"/>
      <c r="K144" s="229"/>
      <c r="L144" s="229">
        <f>SUM(M144:N144)</f>
        <v>0</v>
      </c>
      <c r="M144" s="229"/>
      <c r="N144" s="243"/>
      <c r="O144" s="245"/>
      <c r="P144" s="248"/>
      <c r="Q144" s="251" t="str">
        <f>IF(O144="变压器","座",IF(O144="低压线","公里",IF(O144="配套设备","套",IF(O144="供电类其他","宗",""))))</f>
        <v/>
      </c>
      <c r="R144" s="168" t="s">
        <v>32</v>
      </c>
      <c r="S144" s="169"/>
      <c r="T144" s="180" t="str">
        <f t="shared" si="59"/>
        <v>人</v>
      </c>
      <c r="U144" s="97"/>
      <c r="V144" s="111">
        <f t="shared" si="55"/>
        <v>0</v>
      </c>
      <c r="W144" s="100"/>
    </row>
    <row r="145" spans="1:23" s="2" customFormat="1" ht="13.5" hidden="1" customHeight="1">
      <c r="A145" s="230"/>
      <c r="B145" s="225"/>
      <c r="C145" s="225"/>
      <c r="D145" s="225"/>
      <c r="E145" s="230"/>
      <c r="F145" s="230"/>
      <c r="G145" s="230"/>
      <c r="H145" s="230"/>
      <c r="I145" s="230"/>
      <c r="J145" s="230"/>
      <c r="K145" s="230"/>
      <c r="L145" s="230"/>
      <c r="M145" s="230"/>
      <c r="N145" s="244"/>
      <c r="O145" s="246"/>
      <c r="P145" s="249"/>
      <c r="Q145" s="252"/>
      <c r="R145" s="166"/>
      <c r="S145" s="53"/>
      <c r="T145" s="181" t="str">
        <f t="shared" si="59"/>
        <v/>
      </c>
      <c r="U145" s="97"/>
      <c r="V145" s="111">
        <f t="shared" si="55"/>
        <v>0</v>
      </c>
      <c r="W145" s="100"/>
    </row>
    <row r="146" spans="1:23" s="2" customFormat="1" ht="13.5" hidden="1" customHeight="1">
      <c r="A146" s="229"/>
      <c r="B146" s="224" t="str">
        <f>MID(A146,1,MIN(IF(ISERROR(FIND({"县","市","区"},A146)),4^8,FIND({"县","市","区"},A146))))</f>
        <v/>
      </c>
      <c r="C146" s="224" t="str">
        <f>IF(ISERROR(MID(A146,LEN(B146)+1,MAX(IF(ISERROR(FIND({"道","乡","镇","处","场","区"},A146,LEN(B146)+1)),0,(FIND({"道","乡","镇","处","场","区"},A146,LEN(B146)+1))))-LEN(B146))),"",MID(A146,LEN(B146)+1,MIN(IF(ISERROR(FIND({"道","乡","镇","处","场","区"},A146,LEN(B146)+3)),4^8,(FIND({"道","乡","镇","处","场","区"},A146,LEN(B146)+3))))-LEN(B146)))</f>
        <v/>
      </c>
      <c r="D146" s="224" t="str">
        <f>IF(ISERROR(MID(A146,LEN(B146)+LEN(C146)+1,MAX(IF(ISERROR(FIND({"区","村","会","场"},A146,LEN(B146)+LEN(C146)+1)),0,(FIND({"区","村","会","场"},A146,LEN(B146)+LEN(C146)+1))))-LEN(B146)-LEN(C146))),"",MID(A146,LEN(B146)+LEN(C146)+1,MAX(IF(ISERROR(FIND({"区","村","会","场"},A146,LEN(B146)+LEN(C146)+3)),0,(FIND({"区","村","会","场"},A146,LEN(B146)+LEN(C146)+3))))-LEN(B146)-LEN(C146)))</f>
        <v/>
      </c>
      <c r="E146" s="229"/>
      <c r="F146" s="229" t="str">
        <f>IF(G146="","","项")</f>
        <v/>
      </c>
      <c r="G146" s="229"/>
      <c r="H146" s="229"/>
      <c r="I146" s="229"/>
      <c r="J146" s="229"/>
      <c r="K146" s="229"/>
      <c r="L146" s="229">
        <f>SUM(M146:N146)</f>
        <v>0</v>
      </c>
      <c r="M146" s="229"/>
      <c r="N146" s="243"/>
      <c r="O146" s="245"/>
      <c r="P146" s="248"/>
      <c r="Q146" s="251" t="str">
        <f>IF(O146="变压器","座",IF(O146="低压线","公里",IF(O146="配套设备","套",IF(O146="供电类其他","宗",""))))</f>
        <v/>
      </c>
      <c r="R146" s="168" t="s">
        <v>32</v>
      </c>
      <c r="S146" s="169"/>
      <c r="T146" s="180" t="str">
        <f t="shared" si="59"/>
        <v>人</v>
      </c>
      <c r="U146" s="97"/>
      <c r="V146" s="111">
        <f t="shared" si="55"/>
        <v>0</v>
      </c>
      <c r="W146" s="100"/>
    </row>
    <row r="147" spans="1:23" s="2" customFormat="1" ht="13.5" hidden="1" customHeight="1">
      <c r="A147" s="230"/>
      <c r="B147" s="225"/>
      <c r="C147" s="225"/>
      <c r="D147" s="225"/>
      <c r="E147" s="230"/>
      <c r="F147" s="230"/>
      <c r="G147" s="230"/>
      <c r="H147" s="230"/>
      <c r="I147" s="230"/>
      <c r="J147" s="230"/>
      <c r="K147" s="230"/>
      <c r="L147" s="230"/>
      <c r="M147" s="230"/>
      <c r="N147" s="244"/>
      <c r="O147" s="246"/>
      <c r="P147" s="249"/>
      <c r="Q147" s="252"/>
      <c r="R147" s="166"/>
      <c r="S147" s="53"/>
      <c r="T147" s="181" t="str">
        <f t="shared" si="59"/>
        <v/>
      </c>
      <c r="U147" s="97"/>
      <c r="V147" s="111">
        <f t="shared" si="55"/>
        <v>0</v>
      </c>
      <c r="W147" s="100"/>
    </row>
    <row r="148" spans="1:23" s="2" customFormat="1" ht="13.5" hidden="1" customHeight="1">
      <c r="A148" s="231" t="s">
        <v>120</v>
      </c>
      <c r="B148" s="232"/>
      <c r="C148" s="232"/>
      <c r="D148" s="232"/>
      <c r="E148" s="232"/>
      <c r="F148" s="232" t="s">
        <v>25</v>
      </c>
      <c r="G148" s="232">
        <f>SUM(G153:G161)</f>
        <v>0</v>
      </c>
      <c r="H148" s="232"/>
      <c r="I148" s="232"/>
      <c r="J148" s="232"/>
      <c r="K148" s="232"/>
      <c r="L148" s="232">
        <f t="shared" ref="L148:N148" si="60">SUM(L153:L161)</f>
        <v>0</v>
      </c>
      <c r="M148" s="232">
        <f t="shared" si="60"/>
        <v>0</v>
      </c>
      <c r="N148" s="232">
        <f t="shared" si="60"/>
        <v>0</v>
      </c>
      <c r="O148" s="88" t="s">
        <v>121</v>
      </c>
      <c r="P148" s="89">
        <f t="array" ref="P148">SUM(IF(ISERROR(SEARCH("有线（数字）电视",O153:O161)),0,1)*P153:P161)</f>
        <v>0</v>
      </c>
      <c r="Q148" s="182" t="s">
        <v>119</v>
      </c>
      <c r="R148" s="88"/>
      <c r="S148" s="142"/>
      <c r="T148" s="145"/>
      <c r="U148" s="146"/>
      <c r="V148" s="111">
        <f t="shared" si="55"/>
        <v>0</v>
      </c>
      <c r="W148" s="100"/>
    </row>
    <row r="149" spans="1:23" s="2" customFormat="1" ht="13.5" hidden="1" customHeight="1">
      <c r="A149" s="231"/>
      <c r="B149" s="232"/>
      <c r="C149" s="232"/>
      <c r="D149" s="232"/>
      <c r="E149" s="232"/>
      <c r="F149" s="232"/>
      <c r="G149" s="232"/>
      <c r="H149" s="232"/>
      <c r="I149" s="232"/>
      <c r="J149" s="232"/>
      <c r="K149" s="232"/>
      <c r="L149" s="232"/>
      <c r="M149" s="232"/>
      <c r="N149" s="232"/>
      <c r="O149" s="80" t="s">
        <v>122</v>
      </c>
      <c r="P149" s="81">
        <f t="array" ref="P149">SUM(IF(ISERROR(SEARCH("电话",O153:O161)),0,1)*P153:P161)</f>
        <v>0</v>
      </c>
      <c r="Q149" s="131" t="s">
        <v>119</v>
      </c>
      <c r="R149" s="80" t="s">
        <v>32</v>
      </c>
      <c r="S149" s="137">
        <f t="array" ref="S149">SUM(IF(ISERROR(SEARCH("受益移民",R153:R161)),0,1)*S153:S161)</f>
        <v>0</v>
      </c>
      <c r="T149" s="147" t="s">
        <v>33</v>
      </c>
      <c r="U149" s="146"/>
      <c r="V149" s="111">
        <f t="shared" si="55"/>
        <v>0</v>
      </c>
      <c r="W149" s="100"/>
    </row>
    <row r="150" spans="1:23" s="2" customFormat="1" ht="13.5" hidden="1" customHeight="1">
      <c r="A150" s="231"/>
      <c r="B150" s="232"/>
      <c r="C150" s="232"/>
      <c r="D150" s="232"/>
      <c r="E150" s="232"/>
      <c r="F150" s="232"/>
      <c r="G150" s="232"/>
      <c r="H150" s="232"/>
      <c r="I150" s="232"/>
      <c r="J150" s="232"/>
      <c r="K150" s="232"/>
      <c r="L150" s="232"/>
      <c r="M150" s="232"/>
      <c r="N150" s="232"/>
      <c r="O150" s="80" t="s">
        <v>123</v>
      </c>
      <c r="P150" s="81">
        <f t="array" ref="P150">SUM(IF(ISERROR(SEARCH("广播建设",O153:O161)),0,1)*P153:P161)</f>
        <v>0</v>
      </c>
      <c r="Q150" s="131" t="s">
        <v>124</v>
      </c>
      <c r="R150" s="80"/>
      <c r="S150" s="137"/>
      <c r="T150" s="147"/>
      <c r="U150" s="80"/>
      <c r="V150" s="111">
        <f t="shared" si="55"/>
        <v>0</v>
      </c>
      <c r="W150" s="100"/>
    </row>
    <row r="151" spans="1:23" s="2" customFormat="1" ht="13.5" hidden="1" customHeight="1">
      <c r="A151" s="231"/>
      <c r="B151" s="232"/>
      <c r="C151" s="232"/>
      <c r="D151" s="232"/>
      <c r="E151" s="232"/>
      <c r="F151" s="232"/>
      <c r="G151" s="232"/>
      <c r="H151" s="232"/>
      <c r="I151" s="232"/>
      <c r="J151" s="232"/>
      <c r="K151" s="232"/>
      <c r="L151" s="232"/>
      <c r="M151" s="232"/>
      <c r="N151" s="232"/>
      <c r="O151" s="80" t="s">
        <v>125</v>
      </c>
      <c r="P151" s="81">
        <f t="array" ref="P151">SUM(IF(ISERROR(SEARCH("农村信息站",O153:O161)),0,1)*P153:P161)</f>
        <v>0</v>
      </c>
      <c r="Q151" s="131" t="s">
        <v>53</v>
      </c>
      <c r="R151" s="80"/>
      <c r="S151" s="137"/>
      <c r="T151" s="147"/>
      <c r="U151" s="80"/>
      <c r="V151" s="111">
        <f t="shared" si="55"/>
        <v>0</v>
      </c>
      <c r="W151" s="100"/>
    </row>
    <row r="152" spans="1:23" s="2" customFormat="1" ht="25.5" hidden="1" customHeight="1">
      <c r="A152" s="231"/>
      <c r="B152" s="232"/>
      <c r="C152" s="232"/>
      <c r="D152" s="232"/>
      <c r="E152" s="232"/>
      <c r="F152" s="232"/>
      <c r="G152" s="232"/>
      <c r="H152" s="232"/>
      <c r="I152" s="232"/>
      <c r="J152" s="232"/>
      <c r="K152" s="232"/>
      <c r="L152" s="232"/>
      <c r="M152" s="232"/>
      <c r="N152" s="232"/>
      <c r="O152" s="90" t="s">
        <v>58</v>
      </c>
      <c r="P152" s="91">
        <f t="array" ref="P152">SUM(IF(ISERROR(SEARCH("其他",O153:O161)),0,1)*P153:P161)</f>
        <v>0</v>
      </c>
      <c r="Q152" s="179" t="s">
        <v>53</v>
      </c>
      <c r="R152" s="90"/>
      <c r="S152" s="149"/>
      <c r="T152" s="148"/>
      <c r="U152" s="146"/>
      <c r="V152" s="111">
        <f t="shared" si="55"/>
        <v>0</v>
      </c>
      <c r="W152" s="100"/>
    </row>
    <row r="153" spans="1:23" s="2" customFormat="1" ht="25.5" hidden="1" customHeight="1">
      <c r="A153" s="154"/>
      <c r="B153" s="21" t="str">
        <f>MID(A153,1,MIN(IF(ISERROR(FIND({"县","市","区"},A153)),4^8,FIND({"县","市","区"},A153))))</f>
        <v/>
      </c>
      <c r="C153" s="21" t="str">
        <f>IF(ISERROR(MID(A153,LEN(B153)+1,MAX(IF(ISERROR(FIND({"道","乡","镇","处","场","区"},A153,LEN(B153)+1)),0,(FIND({"道","乡","镇","处","场","区"},A153,LEN(B153)+1))))-LEN(B153))),"",MID(A153,LEN(B153)+1,MIN(IF(ISERROR(FIND({"道","乡","镇","处","场","区"},A153,LEN(B153)+3)),4^8,(FIND({"道","乡","镇","处","场","区"},A153,LEN(B153)+3))))-LEN(B153)))</f>
        <v/>
      </c>
      <c r="D153" s="21" t="str">
        <f t="array" ref="D153">IF(ISERROR(MID(A153,LEN(B153)+LEN(C153)+1,MAX(IF(ISERROR(FIND({"区","村","会","场"},A153,LEN(B153)+LEN(C153)+1)),0,(FIND({"区","村","会","场"},A153,LEN(B153)+LEN(C153)+1))))-LEN(B153)-LEN(C153))),"",MID(A153,LEN(B153)+LEN(C153)+1,MAX(IF(ISERROR(FIND({"区","村","会","场"},A153,LEN(B153)+LEN(C153)+3)),0,(FIND({"区","村","会","场"},A153,LEN(B153)+LEN(C153)+3))))-LEN(B153)-LEN(C153)))</f>
        <v/>
      </c>
      <c r="E153" s="50"/>
      <c r="F153" s="50" t="str">
        <f t="array" ref="F153">IF(G153="","","项")</f>
        <v/>
      </c>
      <c r="G153" s="50"/>
      <c r="H153" s="50"/>
      <c r="I153" s="50"/>
      <c r="J153" s="50"/>
      <c r="K153" s="50"/>
      <c r="L153" s="50">
        <f t="shared" ref="L153:L161" si="61">SUM(M153:N153)</f>
        <v>0</v>
      </c>
      <c r="M153" s="50"/>
      <c r="N153" s="85"/>
      <c r="O153" s="159"/>
      <c r="P153" s="58"/>
      <c r="Q153" s="175" t="str">
        <f t="shared" ref="Q153:Q161" si="62">IF(O153="有线（数字）电视","户",IF(O153="电话","户",IF(O153="广播建设","处",IF(O153="通信广播类其他","宗",IF(O153="","","宗")))))</f>
        <v/>
      </c>
      <c r="R153" s="159" t="s">
        <v>32</v>
      </c>
      <c r="S153" s="58"/>
      <c r="T153" s="176" t="str">
        <f t="shared" ref="T153:T161" si="63">IF(R153="受益移民","人",IF(R153="","","个"))</f>
        <v>人</v>
      </c>
      <c r="U153" s="97"/>
      <c r="V153" s="111">
        <f t="shared" si="55"/>
        <v>0</v>
      </c>
      <c r="W153" s="100"/>
    </row>
    <row r="154" spans="1:23" s="2" customFormat="1" ht="25.5" hidden="1" customHeight="1">
      <c r="A154" s="154"/>
      <c r="B154" s="21" t="str">
        <f>MID(A154,1,MIN(IF(ISERROR(FIND({"县","市","区"},A154)),4^8,FIND({"县","市","区"},A154))))</f>
        <v/>
      </c>
      <c r="C154" s="21" t="str">
        <f>IF(ISERROR(MID(A154,LEN(B154)+1,MAX(IF(ISERROR(FIND({"道","乡","镇","处","场","区"},A154,LEN(B154)+1)),0,(FIND({"道","乡","镇","处","场","区"},A154,LEN(B154)+1))))-LEN(B154))),"",MID(A154,LEN(B154)+1,MIN(IF(ISERROR(FIND({"道","乡","镇","处","场","区"},A154,LEN(B154)+3)),4^8,(FIND({"道","乡","镇","处","场","区"},A154,LEN(B154)+3))))-LEN(B154)))</f>
        <v/>
      </c>
      <c r="D154" s="21" t="str">
        <f t="array" ref="D154">IF(ISERROR(MID(A154,LEN(B154)+LEN(C154)+1,MAX(IF(ISERROR(FIND({"区","村","会","场"},A154,LEN(B154)+LEN(C154)+1)),0,(FIND({"区","村","会","场"},A154,LEN(B154)+LEN(C154)+1))))-LEN(B154)-LEN(C154))),"",MID(A154,LEN(B154)+LEN(C154)+1,MAX(IF(ISERROR(FIND({"区","村","会","场"},A154,LEN(B154)+LEN(C154)+3)),0,(FIND({"区","村","会","场"},A154,LEN(B154)+LEN(C154)+3))))-LEN(B154)-LEN(C154)))</f>
        <v/>
      </c>
      <c r="E154" s="50"/>
      <c r="F154" s="50" t="str">
        <f t="array" ref="F154">IF(G154="","","项")</f>
        <v/>
      </c>
      <c r="G154" s="50"/>
      <c r="H154" s="50"/>
      <c r="I154" s="50"/>
      <c r="J154" s="50"/>
      <c r="K154" s="50"/>
      <c r="L154" s="50">
        <f t="shared" si="61"/>
        <v>0</v>
      </c>
      <c r="M154" s="50"/>
      <c r="N154" s="85"/>
      <c r="O154" s="159"/>
      <c r="P154" s="58"/>
      <c r="Q154" s="175" t="str">
        <f t="shared" si="62"/>
        <v/>
      </c>
      <c r="R154" s="159" t="s">
        <v>32</v>
      </c>
      <c r="S154" s="58"/>
      <c r="T154" s="176" t="str">
        <f t="shared" si="63"/>
        <v>人</v>
      </c>
      <c r="U154" s="97"/>
      <c r="V154" s="111">
        <f t="shared" si="55"/>
        <v>0</v>
      </c>
      <c r="W154" s="100"/>
    </row>
    <row r="155" spans="1:23" s="2" customFormat="1" ht="25.5" hidden="1" customHeight="1">
      <c r="A155" s="154"/>
      <c r="B155" s="21" t="str">
        <f>MID(A155,1,MIN(IF(ISERROR(FIND({"县","市","区"},A155)),4^8,FIND({"县","市","区"},A155))))</f>
        <v/>
      </c>
      <c r="C155" s="21" t="str">
        <f>IF(ISERROR(MID(A155,LEN(B155)+1,MAX(IF(ISERROR(FIND({"道","乡","镇","处","场","区"},A155,LEN(B155)+1)),0,(FIND({"道","乡","镇","处","场","区"},A155,LEN(B155)+1))))-LEN(B155))),"",MID(A155,LEN(B155)+1,MIN(IF(ISERROR(FIND({"道","乡","镇","处","场","区"},A155,LEN(B155)+3)),4^8,(FIND({"道","乡","镇","处","场","区"},A155,LEN(B155)+3))))-LEN(B155)))</f>
        <v/>
      </c>
      <c r="D155" s="21" t="str">
        <f t="array" ref="D155">IF(ISERROR(MID(A155,LEN(B155)+LEN(C155)+1,MAX(IF(ISERROR(FIND({"区","村","会","场"},A155,LEN(B155)+LEN(C155)+1)),0,(FIND({"区","村","会","场"},A155,LEN(B155)+LEN(C155)+1))))-LEN(B155)-LEN(C155))),"",MID(A155,LEN(B155)+LEN(C155)+1,MAX(IF(ISERROR(FIND({"区","村","会","场"},A155,LEN(B155)+LEN(C155)+3)),0,(FIND({"区","村","会","场"},A155,LEN(B155)+LEN(C155)+3))))-LEN(B155)-LEN(C155)))</f>
        <v/>
      </c>
      <c r="E155" s="50"/>
      <c r="F155" s="50" t="str">
        <f t="array" ref="F155">IF(G155="","","项")</f>
        <v/>
      </c>
      <c r="G155" s="50"/>
      <c r="H155" s="50"/>
      <c r="I155" s="50"/>
      <c r="J155" s="50"/>
      <c r="K155" s="50"/>
      <c r="L155" s="50">
        <f t="shared" si="61"/>
        <v>0</v>
      </c>
      <c r="M155" s="50"/>
      <c r="N155" s="85"/>
      <c r="O155" s="159"/>
      <c r="P155" s="58"/>
      <c r="Q155" s="175" t="str">
        <f t="shared" si="62"/>
        <v/>
      </c>
      <c r="R155" s="159" t="s">
        <v>32</v>
      </c>
      <c r="S155" s="58"/>
      <c r="T155" s="176" t="str">
        <f t="shared" si="63"/>
        <v>人</v>
      </c>
      <c r="U155" s="97"/>
      <c r="V155" s="111">
        <f t="shared" si="55"/>
        <v>0</v>
      </c>
      <c r="W155" s="100"/>
    </row>
    <row r="156" spans="1:23" s="2" customFormat="1" ht="25.5" hidden="1" customHeight="1">
      <c r="A156" s="154"/>
      <c r="B156" s="21" t="str">
        <f>MID(A156,1,MIN(IF(ISERROR(FIND({"县","市","区"},A156)),4^8,FIND({"县","市","区"},A156))))</f>
        <v/>
      </c>
      <c r="C156" s="21" t="str">
        <f>IF(ISERROR(MID(A156,LEN(B156)+1,MAX(IF(ISERROR(FIND({"道","乡","镇","处","场","区"},A156,LEN(B156)+1)),0,(FIND({"道","乡","镇","处","场","区"},A156,LEN(B156)+1))))-LEN(B156))),"",MID(A156,LEN(B156)+1,MIN(IF(ISERROR(FIND({"道","乡","镇","处","场","区"},A156,LEN(B156)+3)),4^8,(FIND({"道","乡","镇","处","场","区"},A156,LEN(B156)+3))))-LEN(B156)))</f>
        <v/>
      </c>
      <c r="D156" s="21" t="str">
        <f t="array" ref="D156">IF(ISERROR(MID(A156,LEN(B156)+LEN(C156)+1,MAX(IF(ISERROR(FIND({"区","村","会","场"},A156,LEN(B156)+LEN(C156)+1)),0,(FIND({"区","村","会","场"},A156,LEN(B156)+LEN(C156)+1))))-LEN(B156)-LEN(C156))),"",MID(A156,LEN(B156)+LEN(C156)+1,MAX(IF(ISERROR(FIND({"区","村","会","场"},A156,LEN(B156)+LEN(C156)+3)),0,(FIND({"区","村","会","场"},A156,LEN(B156)+LEN(C156)+3))))-LEN(B156)-LEN(C156)))</f>
        <v/>
      </c>
      <c r="E156" s="50"/>
      <c r="F156" s="50" t="str">
        <f t="array" ref="F156">IF(G156="","","项")</f>
        <v/>
      </c>
      <c r="G156" s="50"/>
      <c r="H156" s="50"/>
      <c r="I156" s="50"/>
      <c r="J156" s="50"/>
      <c r="K156" s="50"/>
      <c r="L156" s="50">
        <f t="shared" si="61"/>
        <v>0</v>
      </c>
      <c r="M156" s="50"/>
      <c r="N156" s="85"/>
      <c r="O156" s="159"/>
      <c r="P156" s="58"/>
      <c r="Q156" s="175" t="str">
        <f t="shared" si="62"/>
        <v/>
      </c>
      <c r="R156" s="159" t="s">
        <v>32</v>
      </c>
      <c r="S156" s="58"/>
      <c r="T156" s="176" t="str">
        <f t="shared" si="63"/>
        <v>人</v>
      </c>
      <c r="U156" s="97"/>
      <c r="V156" s="111">
        <f t="shared" si="55"/>
        <v>0</v>
      </c>
      <c r="W156" s="100"/>
    </row>
    <row r="157" spans="1:23" s="2" customFormat="1" ht="25.5" hidden="1" customHeight="1">
      <c r="A157" s="154"/>
      <c r="B157" s="21" t="str">
        <f>MID(A157,1,MIN(IF(ISERROR(FIND({"县","市","区"},A157)),4^8,FIND({"县","市","区"},A157))))</f>
        <v/>
      </c>
      <c r="C157" s="21" t="str">
        <f>IF(ISERROR(MID(A157,LEN(B157)+1,MAX(IF(ISERROR(FIND({"道","乡","镇","处","场","区"},A157,LEN(B157)+1)),0,(FIND({"道","乡","镇","处","场","区"},A157,LEN(B157)+1))))-LEN(B157))),"",MID(A157,LEN(B157)+1,MIN(IF(ISERROR(FIND({"道","乡","镇","处","场","区"},A157,LEN(B157)+3)),4^8,(FIND({"道","乡","镇","处","场","区"},A157,LEN(B157)+3))))-LEN(B157)))</f>
        <v/>
      </c>
      <c r="D157" s="21" t="str">
        <f t="array" ref="D157">IF(ISERROR(MID(A157,LEN(B157)+LEN(C157)+1,MAX(IF(ISERROR(FIND({"区","村","会","场"},A157,LEN(B157)+LEN(C157)+1)),0,(FIND({"区","村","会","场"},A157,LEN(B157)+LEN(C157)+1))))-LEN(B157)-LEN(C157))),"",MID(A157,LEN(B157)+LEN(C157)+1,MAX(IF(ISERROR(FIND({"区","村","会","场"},A157,LEN(B157)+LEN(C157)+3)),0,(FIND({"区","村","会","场"},A157,LEN(B157)+LEN(C157)+3))))-LEN(B157)-LEN(C157)))</f>
        <v/>
      </c>
      <c r="E157" s="50"/>
      <c r="F157" s="50" t="str">
        <f t="array" ref="F157">IF(G157="","","项")</f>
        <v/>
      </c>
      <c r="G157" s="50"/>
      <c r="H157" s="50"/>
      <c r="I157" s="50"/>
      <c r="J157" s="50"/>
      <c r="K157" s="50"/>
      <c r="L157" s="50">
        <f t="shared" si="61"/>
        <v>0</v>
      </c>
      <c r="M157" s="50"/>
      <c r="N157" s="85"/>
      <c r="O157" s="159"/>
      <c r="P157" s="58"/>
      <c r="Q157" s="175" t="str">
        <f t="shared" si="62"/>
        <v/>
      </c>
      <c r="R157" s="159" t="s">
        <v>32</v>
      </c>
      <c r="S157" s="58"/>
      <c r="T157" s="176" t="str">
        <f t="shared" si="63"/>
        <v>人</v>
      </c>
      <c r="U157" s="97"/>
      <c r="V157" s="111">
        <f t="shared" si="55"/>
        <v>0</v>
      </c>
      <c r="W157" s="100"/>
    </row>
    <row r="158" spans="1:23" s="2" customFormat="1" ht="25.5" hidden="1" customHeight="1">
      <c r="A158" s="154"/>
      <c r="B158" s="21" t="str">
        <f>MID(A158,1,MIN(IF(ISERROR(FIND({"县","市","区"},A158)),4^8,FIND({"县","市","区"},A158))))</f>
        <v/>
      </c>
      <c r="C158" s="21" t="str">
        <f>IF(ISERROR(MID(A158,LEN(B158)+1,MAX(IF(ISERROR(FIND({"道","乡","镇","处","场","区"},A158,LEN(B158)+1)),0,(FIND({"道","乡","镇","处","场","区"},A158,LEN(B158)+1))))-LEN(B158))),"",MID(A158,LEN(B158)+1,MIN(IF(ISERROR(FIND({"道","乡","镇","处","场","区"},A158,LEN(B158)+3)),4^8,(FIND({"道","乡","镇","处","场","区"},A158,LEN(B158)+3))))-LEN(B158)))</f>
        <v/>
      </c>
      <c r="D158" s="21" t="str">
        <f t="array" ref="D158">IF(ISERROR(MID(A158,LEN(B158)+LEN(C158)+1,MAX(IF(ISERROR(FIND({"区","村","会","场"},A158,LEN(B158)+LEN(C158)+1)),0,(FIND({"区","村","会","场"},A158,LEN(B158)+LEN(C158)+1))))-LEN(B158)-LEN(C158))),"",MID(A158,LEN(B158)+LEN(C158)+1,MAX(IF(ISERROR(FIND({"区","村","会","场"},A158,LEN(B158)+LEN(C158)+3)),0,(FIND({"区","村","会","场"},A158,LEN(B158)+LEN(C158)+3))))-LEN(B158)-LEN(C158)))</f>
        <v/>
      </c>
      <c r="E158" s="50"/>
      <c r="F158" s="50" t="str">
        <f t="array" ref="F158">IF(G158="","","项")</f>
        <v/>
      </c>
      <c r="G158" s="50"/>
      <c r="H158" s="50"/>
      <c r="I158" s="50"/>
      <c r="J158" s="50"/>
      <c r="K158" s="50"/>
      <c r="L158" s="50">
        <f t="shared" si="61"/>
        <v>0</v>
      </c>
      <c r="M158" s="50"/>
      <c r="N158" s="85"/>
      <c r="O158" s="159"/>
      <c r="P158" s="58"/>
      <c r="Q158" s="175" t="str">
        <f t="shared" si="62"/>
        <v/>
      </c>
      <c r="R158" s="159" t="s">
        <v>32</v>
      </c>
      <c r="S158" s="58"/>
      <c r="T158" s="176" t="str">
        <f t="shared" si="63"/>
        <v>人</v>
      </c>
      <c r="U158" s="97"/>
      <c r="V158" s="111">
        <f t="shared" si="55"/>
        <v>0</v>
      </c>
      <c r="W158" s="100"/>
    </row>
    <row r="159" spans="1:23" s="2" customFormat="1" ht="25.5" hidden="1" customHeight="1">
      <c r="A159" s="154"/>
      <c r="B159" s="21" t="str">
        <f>MID(A159,1,MIN(IF(ISERROR(FIND({"县","市","区"},A159)),4^8,FIND({"县","市","区"},A159))))</f>
        <v/>
      </c>
      <c r="C159" s="21" t="str">
        <f>IF(ISERROR(MID(A159,LEN(B159)+1,MAX(IF(ISERROR(FIND({"道","乡","镇","处","场","区"},A159,LEN(B159)+1)),0,(FIND({"道","乡","镇","处","场","区"},A159,LEN(B159)+1))))-LEN(B159))),"",MID(A159,LEN(B159)+1,MIN(IF(ISERROR(FIND({"道","乡","镇","处","场","区"},A159,LEN(B159)+3)),4^8,(FIND({"道","乡","镇","处","场","区"},A159,LEN(B159)+3))))-LEN(B159)))</f>
        <v/>
      </c>
      <c r="D159" s="21" t="str">
        <f t="array" ref="D159">IF(ISERROR(MID(A159,LEN(B159)+LEN(C159)+1,MAX(IF(ISERROR(FIND({"区","村","会","场"},A159,LEN(B159)+LEN(C159)+1)),0,(FIND({"区","村","会","场"},A159,LEN(B159)+LEN(C159)+1))))-LEN(B159)-LEN(C159))),"",MID(A159,LEN(B159)+LEN(C159)+1,MAX(IF(ISERROR(FIND({"区","村","会","场"},A159,LEN(B159)+LEN(C159)+3)),0,(FIND({"区","村","会","场"},A159,LEN(B159)+LEN(C159)+3))))-LEN(B159)-LEN(C159)))</f>
        <v/>
      </c>
      <c r="E159" s="50"/>
      <c r="F159" s="50" t="str">
        <f t="array" ref="F159">IF(G159="","","项")</f>
        <v/>
      </c>
      <c r="G159" s="50"/>
      <c r="H159" s="50"/>
      <c r="I159" s="50"/>
      <c r="J159" s="50"/>
      <c r="K159" s="50"/>
      <c r="L159" s="50">
        <f t="shared" si="61"/>
        <v>0</v>
      </c>
      <c r="M159" s="50"/>
      <c r="N159" s="85"/>
      <c r="O159" s="159"/>
      <c r="P159" s="58"/>
      <c r="Q159" s="175" t="str">
        <f t="shared" si="62"/>
        <v/>
      </c>
      <c r="R159" s="159" t="s">
        <v>32</v>
      </c>
      <c r="S159" s="58"/>
      <c r="T159" s="176" t="str">
        <f t="shared" si="63"/>
        <v>人</v>
      </c>
      <c r="U159" s="97"/>
      <c r="V159" s="111">
        <f t="shared" si="55"/>
        <v>0</v>
      </c>
      <c r="W159" s="100"/>
    </row>
    <row r="160" spans="1:23" s="2" customFormat="1" ht="25.5" hidden="1" customHeight="1">
      <c r="A160" s="154"/>
      <c r="B160" s="21" t="str">
        <f>MID(A160,1,MIN(IF(ISERROR(FIND({"县","市","区"},A160)),4^8,FIND({"县","市","区"},A160))))</f>
        <v/>
      </c>
      <c r="C160" s="21" t="str">
        <f>IF(ISERROR(MID(A160,LEN(B160)+1,MAX(IF(ISERROR(FIND({"道","乡","镇","处","场","区"},A160,LEN(B160)+1)),0,(FIND({"道","乡","镇","处","场","区"},A160,LEN(B160)+1))))-LEN(B160))),"",MID(A160,LEN(B160)+1,MIN(IF(ISERROR(FIND({"道","乡","镇","处","场","区"},A160,LEN(B160)+3)),4^8,(FIND({"道","乡","镇","处","场","区"},A160,LEN(B160)+3))))-LEN(B160)))</f>
        <v/>
      </c>
      <c r="D160" s="21" t="str">
        <f t="array" ref="D160">IF(ISERROR(MID(A160,LEN(B160)+LEN(C160)+1,MAX(IF(ISERROR(FIND({"区","村","会","场"},A160,LEN(B160)+LEN(C160)+1)),0,(FIND({"区","村","会","场"},A160,LEN(B160)+LEN(C160)+1))))-LEN(B160)-LEN(C160))),"",MID(A160,LEN(B160)+LEN(C160)+1,MAX(IF(ISERROR(FIND({"区","村","会","场"},A160,LEN(B160)+LEN(C160)+3)),0,(FIND({"区","村","会","场"},A160,LEN(B160)+LEN(C160)+3))))-LEN(B160)-LEN(C160)))</f>
        <v/>
      </c>
      <c r="E160" s="50"/>
      <c r="F160" s="50" t="str">
        <f t="array" ref="F160">IF(G160="","","项")</f>
        <v/>
      </c>
      <c r="G160" s="50"/>
      <c r="H160" s="50"/>
      <c r="I160" s="50"/>
      <c r="J160" s="50"/>
      <c r="K160" s="50"/>
      <c r="L160" s="50">
        <f t="shared" si="61"/>
        <v>0</v>
      </c>
      <c r="M160" s="50"/>
      <c r="N160" s="85"/>
      <c r="O160" s="159"/>
      <c r="P160" s="58"/>
      <c r="Q160" s="175" t="str">
        <f t="shared" si="62"/>
        <v/>
      </c>
      <c r="R160" s="159" t="s">
        <v>32</v>
      </c>
      <c r="S160" s="58"/>
      <c r="T160" s="176" t="str">
        <f t="shared" si="63"/>
        <v>人</v>
      </c>
      <c r="U160" s="97"/>
      <c r="V160" s="111">
        <f t="shared" si="55"/>
        <v>0</v>
      </c>
      <c r="W160" s="100"/>
    </row>
    <row r="161" spans="1:23" s="2" customFormat="1" ht="13.5" hidden="1" customHeight="1">
      <c r="A161" s="154"/>
      <c r="B161" s="21" t="str">
        <f>MID(A161,1,MIN(IF(ISERROR(FIND({"县","市","区"},A161)),4^8,FIND({"县","市","区"},A161))))</f>
        <v/>
      </c>
      <c r="C161" s="21" t="str">
        <f>IF(ISERROR(MID(A161,LEN(B161)+1,MAX(IF(ISERROR(FIND({"道","乡","镇","处","场","区"},A161,LEN(B161)+1)),0,(FIND({"道","乡","镇","处","场","区"},A161,LEN(B161)+1))))-LEN(B161))),"",MID(A161,LEN(B161)+1,MIN(IF(ISERROR(FIND({"道","乡","镇","处","场","区"},A161,LEN(B161)+3)),4^8,(FIND({"道","乡","镇","处","场","区"},A161,LEN(B161)+3))))-LEN(B161)))</f>
        <v/>
      </c>
      <c r="D161" s="21" t="str">
        <f t="array" ref="D161">IF(ISERROR(MID(A161,LEN(B161)+LEN(C161)+1,MAX(IF(ISERROR(FIND({"区","村","会","场"},A161,LEN(B161)+LEN(C161)+1)),0,(FIND({"区","村","会","场"},A161,LEN(B161)+LEN(C161)+1))))-LEN(B161)-LEN(C161))),"",MID(A161,LEN(B161)+LEN(C161)+1,MAX(IF(ISERROR(FIND({"区","村","会","场"},A161,LEN(B161)+LEN(C161)+3)),0,(FIND({"区","村","会","场"},A161,LEN(B161)+LEN(C161)+3))))-LEN(B161)-LEN(C161)))</f>
        <v/>
      </c>
      <c r="E161" s="50"/>
      <c r="F161" s="50" t="str">
        <f t="array" ref="F161">IF(G161="","","项")</f>
        <v/>
      </c>
      <c r="G161" s="50"/>
      <c r="H161" s="50"/>
      <c r="I161" s="50"/>
      <c r="J161" s="50"/>
      <c r="K161" s="50"/>
      <c r="L161" s="50">
        <f t="shared" si="61"/>
        <v>0</v>
      </c>
      <c r="M161" s="50"/>
      <c r="N161" s="85"/>
      <c r="O161" s="159"/>
      <c r="P161" s="58"/>
      <c r="Q161" s="175" t="str">
        <f t="shared" si="62"/>
        <v/>
      </c>
      <c r="R161" s="159" t="s">
        <v>32</v>
      </c>
      <c r="S161" s="58"/>
      <c r="T161" s="176" t="str">
        <f t="shared" si="63"/>
        <v>人</v>
      </c>
      <c r="U161" s="97"/>
      <c r="V161" s="111">
        <f t="shared" si="55"/>
        <v>0</v>
      </c>
      <c r="W161" s="100"/>
    </row>
    <row r="162" spans="1:23" s="2" customFormat="1" ht="13.5" hidden="1" customHeight="1">
      <c r="A162" s="231" t="s">
        <v>126</v>
      </c>
      <c r="B162" s="232"/>
      <c r="C162" s="232"/>
      <c r="D162" s="232"/>
      <c r="E162" s="232"/>
      <c r="F162" s="232" t="s">
        <v>25</v>
      </c>
      <c r="G162" s="232">
        <f>SUM(G170:G178)</f>
        <v>0</v>
      </c>
      <c r="H162" s="232"/>
      <c r="I162" s="232"/>
      <c r="J162" s="232"/>
      <c r="K162" s="232"/>
      <c r="L162" s="232">
        <f t="shared" ref="L162:N162" si="64">SUM(L170:L178)</f>
        <v>0</v>
      </c>
      <c r="M162" s="232">
        <f t="shared" si="64"/>
        <v>0</v>
      </c>
      <c r="N162" s="232">
        <f t="shared" si="64"/>
        <v>0</v>
      </c>
      <c r="O162" s="88" t="s">
        <v>127</v>
      </c>
      <c r="P162" s="89">
        <f t="array" ref="P162">SUM(IF(ISERROR(SEARCH("卫生室（院）",O170:O178)),0,1)*P170:P178)</f>
        <v>0</v>
      </c>
      <c r="Q162" s="145" t="s">
        <v>128</v>
      </c>
      <c r="R162" s="88"/>
      <c r="S162" s="142"/>
      <c r="T162" s="145"/>
      <c r="U162" s="146"/>
      <c r="V162" s="111">
        <f t="shared" si="55"/>
        <v>0</v>
      </c>
      <c r="W162" s="100"/>
    </row>
    <row r="163" spans="1:23" s="2" customFormat="1" ht="13.5" hidden="1" customHeight="1">
      <c r="A163" s="231"/>
      <c r="B163" s="232"/>
      <c r="C163" s="232"/>
      <c r="D163" s="232"/>
      <c r="E163" s="232"/>
      <c r="F163" s="232"/>
      <c r="G163" s="232"/>
      <c r="H163" s="232"/>
      <c r="I163" s="232"/>
      <c r="J163" s="232"/>
      <c r="K163" s="232"/>
      <c r="L163" s="232"/>
      <c r="M163" s="232"/>
      <c r="N163" s="232"/>
      <c r="O163" s="80" t="s">
        <v>129</v>
      </c>
      <c r="P163" s="81">
        <f t="array" ref="P163">SUM(IF(ISERROR(SEARCH("学校",O170:O178)),0,1)*P170:P178)</f>
        <v>0</v>
      </c>
      <c r="Q163" s="131" t="s">
        <v>128</v>
      </c>
      <c r="R163" s="80" t="s">
        <v>32</v>
      </c>
      <c r="S163" s="137">
        <f t="array" ref="S163">SUM(IF(ISERROR(SEARCH("受益移民",R170:R178)),0,1)*S170:S178)</f>
        <v>0</v>
      </c>
      <c r="T163" s="147" t="s">
        <v>33</v>
      </c>
      <c r="U163" s="146"/>
      <c r="V163" s="111">
        <f t="shared" si="55"/>
        <v>0</v>
      </c>
      <c r="W163" s="100"/>
    </row>
    <row r="164" spans="1:23" s="2" customFormat="1" ht="13.5" hidden="1" customHeight="1">
      <c r="A164" s="231"/>
      <c r="B164" s="232"/>
      <c r="C164" s="232"/>
      <c r="D164" s="232"/>
      <c r="E164" s="232"/>
      <c r="F164" s="232"/>
      <c r="G164" s="232"/>
      <c r="H164" s="232"/>
      <c r="I164" s="232"/>
      <c r="J164" s="232"/>
      <c r="K164" s="232"/>
      <c r="L164" s="232"/>
      <c r="M164" s="232"/>
      <c r="N164" s="232"/>
      <c r="O164" s="80" t="s">
        <v>130</v>
      </c>
      <c r="P164" s="81">
        <f t="array" ref="P164">SUM(IF(ISERROR(SEARCH("养老院",O170:O178)),0,1)*P170:P178)</f>
        <v>0</v>
      </c>
      <c r="Q164" s="131" t="s">
        <v>128</v>
      </c>
      <c r="R164" s="80"/>
      <c r="S164" s="137">
        <f t="array" ref="S164">SUM(IF(ISERROR(SEARCH("减少无卫生室的村",R170:R193)),0,1)*S170:S193)</f>
        <v>0</v>
      </c>
      <c r="T164" s="147"/>
      <c r="U164" s="146"/>
      <c r="V164" s="111">
        <f t="shared" si="55"/>
        <v>0</v>
      </c>
      <c r="W164" s="100"/>
    </row>
    <row r="165" spans="1:23" s="2" customFormat="1" ht="13.5" hidden="1" customHeight="1">
      <c r="A165" s="231"/>
      <c r="B165" s="232"/>
      <c r="C165" s="232"/>
      <c r="D165" s="232"/>
      <c r="E165" s="232"/>
      <c r="F165" s="232"/>
      <c r="G165" s="232"/>
      <c r="H165" s="232"/>
      <c r="I165" s="232"/>
      <c r="J165" s="232"/>
      <c r="K165" s="232"/>
      <c r="L165" s="232"/>
      <c r="M165" s="232"/>
      <c r="N165" s="232"/>
      <c r="O165" s="80" t="s">
        <v>131</v>
      </c>
      <c r="P165" s="81">
        <f t="array" ref="P165">SUM(IF(ISERROR(SEARCH("文体设施",O170:O178)),0,1)*P170:P178)</f>
        <v>0</v>
      </c>
      <c r="Q165" s="131" t="s">
        <v>53</v>
      </c>
      <c r="R165" s="80"/>
      <c r="S165" s="137"/>
      <c r="T165" s="147"/>
      <c r="U165" s="146"/>
      <c r="V165" s="111">
        <f t="shared" si="55"/>
        <v>0</v>
      </c>
      <c r="W165" s="100"/>
    </row>
    <row r="166" spans="1:23" s="2" customFormat="1" ht="13.5" hidden="1" customHeight="1">
      <c r="A166" s="231"/>
      <c r="B166" s="232"/>
      <c r="C166" s="232"/>
      <c r="D166" s="232"/>
      <c r="E166" s="232"/>
      <c r="F166" s="232"/>
      <c r="G166" s="232"/>
      <c r="H166" s="232"/>
      <c r="I166" s="232"/>
      <c r="J166" s="232"/>
      <c r="K166" s="232"/>
      <c r="L166" s="232"/>
      <c r="M166" s="232"/>
      <c r="N166" s="232"/>
      <c r="O166" s="80" t="s">
        <v>132</v>
      </c>
      <c r="P166" s="81">
        <f t="array" ref="P166">SUM(IF(ISERROR(SEARCH("农家书屋",O170:O178)),0,1)*P170:P178)</f>
        <v>0</v>
      </c>
      <c r="Q166" s="131" t="s">
        <v>53</v>
      </c>
      <c r="R166" s="80"/>
      <c r="S166" s="137"/>
      <c r="T166" s="147"/>
      <c r="U166" s="146"/>
      <c r="V166" s="111">
        <f t="shared" si="55"/>
        <v>0</v>
      </c>
      <c r="W166" s="100"/>
    </row>
    <row r="167" spans="1:23" s="2" customFormat="1" ht="13.5" hidden="1" customHeight="1">
      <c r="A167" s="231"/>
      <c r="B167" s="232"/>
      <c r="C167" s="232"/>
      <c r="D167" s="232"/>
      <c r="E167" s="232"/>
      <c r="F167" s="232"/>
      <c r="G167" s="232"/>
      <c r="H167" s="232"/>
      <c r="I167" s="232"/>
      <c r="J167" s="232"/>
      <c r="K167" s="232"/>
      <c r="L167" s="232"/>
      <c r="M167" s="232"/>
      <c r="N167" s="232"/>
      <c r="O167" s="80" t="s">
        <v>133</v>
      </c>
      <c r="P167" s="81">
        <f t="array" ref="P167">SUM(IF(ISERROR(SEARCH("村级服务中心",O170:O178)),0,1)*P170:P178)</f>
        <v>0</v>
      </c>
      <c r="Q167" s="131" t="s">
        <v>128</v>
      </c>
      <c r="R167" s="80"/>
      <c r="S167" s="137"/>
      <c r="T167" s="147"/>
      <c r="U167" s="146"/>
      <c r="V167" s="111">
        <f t="shared" si="55"/>
        <v>0</v>
      </c>
      <c r="W167" s="100"/>
    </row>
    <row r="168" spans="1:23" s="2" customFormat="1" ht="13.5" hidden="1" customHeight="1">
      <c r="A168" s="231"/>
      <c r="B168" s="232"/>
      <c r="C168" s="232"/>
      <c r="D168" s="232"/>
      <c r="E168" s="232"/>
      <c r="F168" s="232"/>
      <c r="G168" s="232"/>
      <c r="H168" s="232"/>
      <c r="I168" s="232"/>
      <c r="J168" s="232"/>
      <c r="K168" s="232"/>
      <c r="L168" s="232"/>
      <c r="M168" s="232"/>
      <c r="N168" s="232"/>
      <c r="O168" s="80" t="s">
        <v>134</v>
      </c>
      <c r="P168" s="81">
        <f t="array" ref="P168">SUM(IF(ISERROR(SEARCH("公厕",O170:O178)),0,1)*P170:P178)</f>
        <v>0</v>
      </c>
      <c r="Q168" s="131" t="s">
        <v>128</v>
      </c>
      <c r="R168" s="80"/>
      <c r="S168" s="137"/>
      <c r="T168" s="147"/>
      <c r="U168" s="146"/>
      <c r="V168" s="111">
        <f t="shared" si="55"/>
        <v>0</v>
      </c>
      <c r="W168" s="100"/>
    </row>
    <row r="169" spans="1:23" s="2" customFormat="1" ht="25.5" hidden="1" customHeight="1">
      <c r="A169" s="231"/>
      <c r="B169" s="232"/>
      <c r="C169" s="232"/>
      <c r="D169" s="232"/>
      <c r="E169" s="232"/>
      <c r="F169" s="232"/>
      <c r="G169" s="232"/>
      <c r="H169" s="232"/>
      <c r="I169" s="232"/>
      <c r="J169" s="232"/>
      <c r="K169" s="232"/>
      <c r="L169" s="232"/>
      <c r="M169" s="232"/>
      <c r="N169" s="232"/>
      <c r="O169" s="90" t="s">
        <v>58</v>
      </c>
      <c r="P169" s="91">
        <f t="array" ref="P169">SUM(IF(ISERROR(SEARCH("其他",O170:O178)),0,1)*P170:P178)</f>
        <v>0</v>
      </c>
      <c r="Q169" s="179" t="s">
        <v>53</v>
      </c>
      <c r="R169" s="80"/>
      <c r="S169" s="139"/>
      <c r="T169" s="147"/>
      <c r="U169" s="146"/>
      <c r="V169" s="111">
        <f t="shared" si="55"/>
        <v>0</v>
      </c>
      <c r="W169" s="100"/>
    </row>
    <row r="170" spans="1:23" s="2" customFormat="1" ht="25.5" hidden="1" customHeight="1">
      <c r="A170" s="177"/>
      <c r="B170" s="178" t="str">
        <f>MID(A170,1,MIN(IF(ISERROR(FIND({"县","市","区"},A170)),4^8,FIND({"县","市","区"},A170))))</f>
        <v/>
      </c>
      <c r="C170" s="178" t="str">
        <f>IF(ISERROR(MID(A170,LEN(B170)+1,MAX(IF(ISERROR(FIND({"道","乡","镇","处","场","区"},A170,LEN(B170)+1)),0,(FIND({"道","乡","镇","处","场","区"},A170,LEN(B170)+1))))-LEN(B170))),"",MID(A170,LEN(B170)+1,MIN(IF(ISERROR(FIND({"道","乡","镇","处","场","区"},A170,LEN(B170)+3)),4^8,(FIND({"道","乡","镇","处","场","区"},A170,LEN(B170)+3))))-LEN(B170)))</f>
        <v/>
      </c>
      <c r="D170" s="178" t="str">
        <f t="array" ref="D170">IF(ISERROR(MID(A170,LEN(B170)+LEN(C170)+1,MAX(IF(ISERROR(FIND({"区","村","会","场"},A170,LEN(B170)+LEN(C170)+1)),0,(FIND({"区","村","会","场"},A170,LEN(B170)+LEN(C170)+1))))-LEN(B170)-LEN(C170))),"",MID(A170,LEN(B170)+LEN(C170)+1,MAX(IF(ISERROR(FIND({"区","村","会","场"},A170,LEN(B170)+LEN(C170)+3)),0,(FIND({"区","村","会","场"},A170,LEN(B170)+LEN(C170)+3))))-LEN(B170)-LEN(C170)))</f>
        <v/>
      </c>
      <c r="E170" s="49"/>
      <c r="F170" s="49" t="str">
        <f t="array" ref="F170">IF(G170="","","项")</f>
        <v/>
      </c>
      <c r="G170" s="49"/>
      <c r="H170" s="49"/>
      <c r="I170" s="49"/>
      <c r="J170" s="49"/>
      <c r="K170" s="49"/>
      <c r="L170" s="49">
        <f t="shared" ref="L170:L178" si="65">SUM(M170:N170)</f>
        <v>0</v>
      </c>
      <c r="M170" s="49"/>
      <c r="N170" s="84"/>
      <c r="O170" s="168"/>
      <c r="P170" s="169"/>
      <c r="Q170" s="183" t="str">
        <f t="shared" ref="Q170:Q178" si="66">IF(O170="新型农村合作医疗","人",IF(O170="医疗设备购置","件",IF(O170="修建村卫生室","平方米",IF(O170="卫生室（院）","平方米",IF(O170="","","宗")))))</f>
        <v/>
      </c>
      <c r="R170" s="168" t="s">
        <v>32</v>
      </c>
      <c r="S170" s="169"/>
      <c r="T170" s="180" t="str">
        <f t="shared" ref="T170:T178" si="67">IF(R170="受益移民","人",IF(R170="","","个"))</f>
        <v>人</v>
      </c>
      <c r="U170" s="97"/>
      <c r="V170" s="111">
        <f t="shared" si="55"/>
        <v>0</v>
      </c>
      <c r="W170" s="100"/>
    </row>
    <row r="171" spans="1:23" s="2" customFormat="1" ht="25.5" hidden="1" customHeight="1">
      <c r="A171" s="177"/>
      <c r="B171" s="178" t="str">
        <f>MID(A171,1,MIN(IF(ISERROR(FIND({"县","市","区"},A171)),4^8,FIND({"县","市","区"},A171))))</f>
        <v/>
      </c>
      <c r="C171" s="178" t="str">
        <f>IF(ISERROR(MID(A171,LEN(B171)+1,MAX(IF(ISERROR(FIND({"道","乡","镇","处","场","区"},A171,LEN(B171)+1)),0,(FIND({"道","乡","镇","处","场","区"},A171,LEN(B171)+1))))-LEN(B171))),"",MID(A171,LEN(B171)+1,MIN(IF(ISERROR(FIND({"道","乡","镇","处","场","区"},A171,LEN(B171)+3)),4^8,(FIND({"道","乡","镇","处","场","区"},A171,LEN(B171)+3))))-LEN(B171)))</f>
        <v/>
      </c>
      <c r="D171" s="178" t="str">
        <f t="array" ref="D171">IF(ISERROR(MID(A171,LEN(B171)+LEN(C171)+1,MAX(IF(ISERROR(FIND({"区","村","会","场"},A171,LEN(B171)+LEN(C171)+1)),0,(FIND({"区","村","会","场"},A171,LEN(B171)+LEN(C171)+1))))-LEN(B171)-LEN(C171))),"",MID(A171,LEN(B171)+LEN(C171)+1,MAX(IF(ISERROR(FIND({"区","村","会","场"},A171,LEN(B171)+LEN(C171)+3)),0,(FIND({"区","村","会","场"},A171,LEN(B171)+LEN(C171)+3))))-LEN(B171)-LEN(C171)))</f>
        <v/>
      </c>
      <c r="E171" s="49"/>
      <c r="F171" s="49" t="str">
        <f t="array" ref="F171">IF(G171="","","项")</f>
        <v/>
      </c>
      <c r="G171" s="49"/>
      <c r="H171" s="49"/>
      <c r="I171" s="49"/>
      <c r="J171" s="49"/>
      <c r="K171" s="49"/>
      <c r="L171" s="49">
        <f t="shared" si="65"/>
        <v>0</v>
      </c>
      <c r="M171" s="49"/>
      <c r="N171" s="84"/>
      <c r="O171" s="168"/>
      <c r="P171" s="169"/>
      <c r="Q171" s="183" t="str">
        <f t="shared" si="66"/>
        <v/>
      </c>
      <c r="R171" s="168" t="s">
        <v>32</v>
      </c>
      <c r="S171" s="169"/>
      <c r="T171" s="180" t="str">
        <f t="shared" si="67"/>
        <v>人</v>
      </c>
      <c r="U171" s="97"/>
      <c r="V171" s="111">
        <f t="shared" si="55"/>
        <v>0</v>
      </c>
      <c r="W171" s="100"/>
    </row>
    <row r="172" spans="1:23" s="2" customFormat="1" ht="25.5" hidden="1" customHeight="1">
      <c r="A172" s="177"/>
      <c r="B172" s="178" t="str">
        <f>MID(A172,1,MIN(IF(ISERROR(FIND({"县","市","区"},A172)),4^8,FIND({"县","市","区"},A172))))</f>
        <v/>
      </c>
      <c r="C172" s="178" t="str">
        <f>IF(ISERROR(MID(A172,LEN(B172)+1,MAX(IF(ISERROR(FIND({"道","乡","镇","处","场","区"},A172,LEN(B172)+1)),0,(FIND({"道","乡","镇","处","场","区"},A172,LEN(B172)+1))))-LEN(B172))),"",MID(A172,LEN(B172)+1,MIN(IF(ISERROR(FIND({"道","乡","镇","处","场","区"},A172,LEN(B172)+3)),4^8,(FIND({"道","乡","镇","处","场","区"},A172,LEN(B172)+3))))-LEN(B172)))</f>
        <v/>
      </c>
      <c r="D172" s="178" t="str">
        <f t="array" ref="D172">IF(ISERROR(MID(A172,LEN(B172)+LEN(C172)+1,MAX(IF(ISERROR(FIND({"区","村","会","场"},A172,LEN(B172)+LEN(C172)+1)),0,(FIND({"区","村","会","场"},A172,LEN(B172)+LEN(C172)+1))))-LEN(B172)-LEN(C172))),"",MID(A172,LEN(B172)+LEN(C172)+1,MAX(IF(ISERROR(FIND({"区","村","会","场"},A172,LEN(B172)+LEN(C172)+3)),0,(FIND({"区","村","会","场"},A172,LEN(B172)+LEN(C172)+3))))-LEN(B172)-LEN(C172)))</f>
        <v/>
      </c>
      <c r="E172" s="49"/>
      <c r="F172" s="49" t="str">
        <f t="array" ref="F172">IF(G172="","","项")</f>
        <v/>
      </c>
      <c r="G172" s="49"/>
      <c r="H172" s="49"/>
      <c r="I172" s="49"/>
      <c r="J172" s="49"/>
      <c r="K172" s="49"/>
      <c r="L172" s="49">
        <f t="shared" si="65"/>
        <v>0</v>
      </c>
      <c r="M172" s="49"/>
      <c r="N172" s="84"/>
      <c r="O172" s="168"/>
      <c r="P172" s="169"/>
      <c r="Q172" s="183" t="str">
        <f t="shared" si="66"/>
        <v/>
      </c>
      <c r="R172" s="168" t="s">
        <v>32</v>
      </c>
      <c r="S172" s="169"/>
      <c r="T172" s="180" t="str">
        <f t="shared" si="67"/>
        <v>人</v>
      </c>
      <c r="U172" s="97"/>
      <c r="V172" s="111">
        <f t="shared" si="55"/>
        <v>0</v>
      </c>
      <c r="W172" s="100"/>
    </row>
    <row r="173" spans="1:23" s="2" customFormat="1" ht="25.5" hidden="1" customHeight="1">
      <c r="A173" s="177"/>
      <c r="B173" s="178" t="str">
        <f>MID(A173,1,MIN(IF(ISERROR(FIND({"县","市","区"},A173)),4^8,FIND({"县","市","区"},A173))))</f>
        <v/>
      </c>
      <c r="C173" s="178" t="str">
        <f>IF(ISERROR(MID(A173,LEN(B173)+1,MAX(IF(ISERROR(FIND({"道","乡","镇","处","场","区"},A173,LEN(B173)+1)),0,(FIND({"道","乡","镇","处","场","区"},A173,LEN(B173)+1))))-LEN(B173))),"",MID(A173,LEN(B173)+1,MIN(IF(ISERROR(FIND({"道","乡","镇","处","场","区"},A173,LEN(B173)+3)),4^8,(FIND({"道","乡","镇","处","场","区"},A173,LEN(B173)+3))))-LEN(B173)))</f>
        <v/>
      </c>
      <c r="D173" s="178" t="str">
        <f t="array" ref="D173">IF(ISERROR(MID(A173,LEN(B173)+LEN(C173)+1,MAX(IF(ISERROR(FIND({"区","村","会","场"},A173,LEN(B173)+LEN(C173)+1)),0,(FIND({"区","村","会","场"},A173,LEN(B173)+LEN(C173)+1))))-LEN(B173)-LEN(C173))),"",MID(A173,LEN(B173)+LEN(C173)+1,MAX(IF(ISERROR(FIND({"区","村","会","场"},A173,LEN(B173)+LEN(C173)+3)),0,(FIND({"区","村","会","场"},A173,LEN(B173)+LEN(C173)+3))))-LEN(B173)-LEN(C173)))</f>
        <v/>
      </c>
      <c r="E173" s="49"/>
      <c r="F173" s="49" t="str">
        <f t="array" ref="F173">IF(G173="","","项")</f>
        <v/>
      </c>
      <c r="G173" s="49"/>
      <c r="H173" s="49"/>
      <c r="I173" s="49"/>
      <c r="J173" s="49"/>
      <c r="K173" s="49"/>
      <c r="L173" s="49">
        <f t="shared" si="65"/>
        <v>0</v>
      </c>
      <c r="M173" s="49"/>
      <c r="N173" s="84"/>
      <c r="O173" s="168"/>
      <c r="P173" s="169"/>
      <c r="Q173" s="183" t="str">
        <f t="shared" si="66"/>
        <v/>
      </c>
      <c r="R173" s="168" t="s">
        <v>32</v>
      </c>
      <c r="S173" s="169"/>
      <c r="T173" s="180" t="str">
        <f t="shared" si="67"/>
        <v>人</v>
      </c>
      <c r="U173" s="97"/>
      <c r="V173" s="111">
        <f t="shared" si="55"/>
        <v>0</v>
      </c>
      <c r="W173" s="100"/>
    </row>
    <row r="174" spans="1:23" s="2" customFormat="1" ht="25.5" hidden="1" customHeight="1">
      <c r="A174" s="177"/>
      <c r="B174" s="178" t="str">
        <f>MID(A174,1,MIN(IF(ISERROR(FIND({"县","市","区"},A174)),4^8,FIND({"县","市","区"},A174))))</f>
        <v/>
      </c>
      <c r="C174" s="178" t="str">
        <f>IF(ISERROR(MID(A174,LEN(B174)+1,MAX(IF(ISERROR(FIND({"道","乡","镇","处","场","区"},A174,LEN(B174)+1)),0,(FIND({"道","乡","镇","处","场","区"},A174,LEN(B174)+1))))-LEN(B174))),"",MID(A174,LEN(B174)+1,MIN(IF(ISERROR(FIND({"道","乡","镇","处","场","区"},A174,LEN(B174)+3)),4^8,(FIND({"道","乡","镇","处","场","区"},A174,LEN(B174)+3))))-LEN(B174)))</f>
        <v/>
      </c>
      <c r="D174" s="178" t="str">
        <f t="array" ref="D174">IF(ISERROR(MID(A174,LEN(B174)+LEN(C174)+1,MAX(IF(ISERROR(FIND({"区","村","会","场"},A174,LEN(B174)+LEN(C174)+1)),0,(FIND({"区","村","会","场"},A174,LEN(B174)+LEN(C174)+1))))-LEN(B174)-LEN(C174))),"",MID(A174,LEN(B174)+LEN(C174)+1,MAX(IF(ISERROR(FIND({"区","村","会","场"},A174,LEN(B174)+LEN(C174)+3)),0,(FIND({"区","村","会","场"},A174,LEN(B174)+LEN(C174)+3))))-LEN(B174)-LEN(C174)))</f>
        <v/>
      </c>
      <c r="E174" s="49"/>
      <c r="F174" s="49" t="str">
        <f t="array" ref="F174">IF(G174="","","项")</f>
        <v/>
      </c>
      <c r="G174" s="49"/>
      <c r="H174" s="49"/>
      <c r="I174" s="49"/>
      <c r="J174" s="49"/>
      <c r="K174" s="49"/>
      <c r="L174" s="49">
        <f t="shared" si="65"/>
        <v>0</v>
      </c>
      <c r="M174" s="49"/>
      <c r="N174" s="84"/>
      <c r="O174" s="168"/>
      <c r="P174" s="169"/>
      <c r="Q174" s="183" t="str">
        <f t="shared" si="66"/>
        <v/>
      </c>
      <c r="R174" s="168" t="s">
        <v>32</v>
      </c>
      <c r="S174" s="169"/>
      <c r="T174" s="180" t="str">
        <f t="shared" si="67"/>
        <v>人</v>
      </c>
      <c r="U174" s="97"/>
      <c r="V174" s="111">
        <f t="shared" si="55"/>
        <v>0</v>
      </c>
      <c r="W174" s="100"/>
    </row>
    <row r="175" spans="1:23" s="2" customFormat="1" ht="25.5" hidden="1" customHeight="1">
      <c r="A175" s="177"/>
      <c r="B175" s="178" t="str">
        <f>MID(A175,1,MIN(IF(ISERROR(FIND({"县","市","区"},A175)),4^8,FIND({"县","市","区"},A175))))</f>
        <v/>
      </c>
      <c r="C175" s="178" t="str">
        <f>IF(ISERROR(MID(A175,LEN(B175)+1,MAX(IF(ISERROR(FIND({"道","乡","镇","处","场","区"},A175,LEN(B175)+1)),0,(FIND({"道","乡","镇","处","场","区"},A175,LEN(B175)+1))))-LEN(B175))),"",MID(A175,LEN(B175)+1,MIN(IF(ISERROR(FIND({"道","乡","镇","处","场","区"},A175,LEN(B175)+3)),4^8,(FIND({"道","乡","镇","处","场","区"},A175,LEN(B175)+3))))-LEN(B175)))</f>
        <v/>
      </c>
      <c r="D175" s="178" t="str">
        <f t="array" ref="D175">IF(ISERROR(MID(A175,LEN(B175)+LEN(C175)+1,MAX(IF(ISERROR(FIND({"区","村","会","场"},A175,LEN(B175)+LEN(C175)+1)),0,(FIND({"区","村","会","场"},A175,LEN(B175)+LEN(C175)+1))))-LEN(B175)-LEN(C175))),"",MID(A175,LEN(B175)+LEN(C175)+1,MAX(IF(ISERROR(FIND({"区","村","会","场"},A175,LEN(B175)+LEN(C175)+3)),0,(FIND({"区","村","会","场"},A175,LEN(B175)+LEN(C175)+3))))-LEN(B175)-LEN(C175)))</f>
        <v/>
      </c>
      <c r="E175" s="49"/>
      <c r="F175" s="49" t="str">
        <f t="array" ref="F175">IF(G175="","","项")</f>
        <v/>
      </c>
      <c r="G175" s="49"/>
      <c r="H175" s="49"/>
      <c r="I175" s="49"/>
      <c r="J175" s="49"/>
      <c r="K175" s="49"/>
      <c r="L175" s="49">
        <f t="shared" si="65"/>
        <v>0</v>
      </c>
      <c r="M175" s="49"/>
      <c r="N175" s="84"/>
      <c r="O175" s="168"/>
      <c r="P175" s="169"/>
      <c r="Q175" s="183" t="str">
        <f t="shared" si="66"/>
        <v/>
      </c>
      <c r="R175" s="168" t="s">
        <v>32</v>
      </c>
      <c r="S175" s="169"/>
      <c r="T175" s="180" t="str">
        <f t="shared" si="67"/>
        <v>人</v>
      </c>
      <c r="U175" s="97"/>
      <c r="V175" s="111">
        <f t="shared" si="55"/>
        <v>0</v>
      </c>
      <c r="W175" s="100"/>
    </row>
    <row r="176" spans="1:23" s="2" customFormat="1" ht="25.5" hidden="1" customHeight="1">
      <c r="A176" s="177"/>
      <c r="B176" s="178" t="str">
        <f>MID(A176,1,MIN(IF(ISERROR(FIND({"县","市","区"},A176)),4^8,FIND({"县","市","区"},A176))))</f>
        <v/>
      </c>
      <c r="C176" s="178" t="str">
        <f>IF(ISERROR(MID(A176,LEN(B176)+1,MAX(IF(ISERROR(FIND({"道","乡","镇","处","场","区"},A176,LEN(B176)+1)),0,(FIND({"道","乡","镇","处","场","区"},A176,LEN(B176)+1))))-LEN(B176))),"",MID(A176,LEN(B176)+1,MIN(IF(ISERROR(FIND({"道","乡","镇","处","场","区"},A176,LEN(B176)+3)),4^8,(FIND({"道","乡","镇","处","场","区"},A176,LEN(B176)+3))))-LEN(B176)))</f>
        <v/>
      </c>
      <c r="D176" s="178" t="str">
        <f t="array" ref="D176">IF(ISERROR(MID(A176,LEN(B176)+LEN(C176)+1,MAX(IF(ISERROR(FIND({"区","村","会","场"},A176,LEN(B176)+LEN(C176)+1)),0,(FIND({"区","村","会","场"},A176,LEN(B176)+LEN(C176)+1))))-LEN(B176)-LEN(C176))),"",MID(A176,LEN(B176)+LEN(C176)+1,MAX(IF(ISERROR(FIND({"区","村","会","场"},A176,LEN(B176)+LEN(C176)+3)),0,(FIND({"区","村","会","场"},A176,LEN(B176)+LEN(C176)+3))))-LEN(B176)-LEN(C176)))</f>
        <v/>
      </c>
      <c r="E176" s="49"/>
      <c r="F176" s="49" t="str">
        <f t="array" ref="F176">IF(G176="","","项")</f>
        <v/>
      </c>
      <c r="G176" s="49"/>
      <c r="H176" s="49"/>
      <c r="I176" s="49"/>
      <c r="J176" s="49"/>
      <c r="K176" s="49"/>
      <c r="L176" s="49">
        <f t="shared" si="65"/>
        <v>0</v>
      </c>
      <c r="M176" s="49"/>
      <c r="N176" s="84"/>
      <c r="O176" s="168"/>
      <c r="P176" s="169"/>
      <c r="Q176" s="183" t="str">
        <f t="shared" si="66"/>
        <v/>
      </c>
      <c r="R176" s="168" t="s">
        <v>32</v>
      </c>
      <c r="S176" s="169"/>
      <c r="T176" s="180" t="str">
        <f t="shared" si="67"/>
        <v>人</v>
      </c>
      <c r="U176" s="97"/>
      <c r="V176" s="111">
        <f t="shared" si="55"/>
        <v>0</v>
      </c>
      <c r="W176" s="100"/>
    </row>
    <row r="177" spans="1:23" s="2" customFormat="1" ht="25.5" hidden="1" customHeight="1">
      <c r="A177" s="177"/>
      <c r="B177" s="178" t="str">
        <f>MID(A177,1,MIN(IF(ISERROR(FIND({"县","市","区"},A177)),4^8,FIND({"县","市","区"},A177))))</f>
        <v/>
      </c>
      <c r="C177" s="178" t="str">
        <f>IF(ISERROR(MID(A177,LEN(B177)+1,MAX(IF(ISERROR(FIND({"道","乡","镇","处","场","区"},A177,LEN(B177)+1)),0,(FIND({"道","乡","镇","处","场","区"},A177,LEN(B177)+1))))-LEN(B177))),"",MID(A177,LEN(B177)+1,MIN(IF(ISERROR(FIND({"道","乡","镇","处","场","区"},A177,LEN(B177)+3)),4^8,(FIND({"道","乡","镇","处","场","区"},A177,LEN(B177)+3))))-LEN(B177)))</f>
        <v/>
      </c>
      <c r="D177" s="178" t="str">
        <f t="array" ref="D177">IF(ISERROR(MID(A177,LEN(B177)+LEN(C177)+1,MAX(IF(ISERROR(FIND({"区","村","会","场"},A177,LEN(B177)+LEN(C177)+1)),0,(FIND({"区","村","会","场"},A177,LEN(B177)+LEN(C177)+1))))-LEN(B177)-LEN(C177))),"",MID(A177,LEN(B177)+LEN(C177)+1,MAX(IF(ISERROR(FIND({"区","村","会","场"},A177,LEN(B177)+LEN(C177)+3)),0,(FIND({"区","村","会","场"},A177,LEN(B177)+LEN(C177)+3))))-LEN(B177)-LEN(C177)))</f>
        <v/>
      </c>
      <c r="E177" s="49"/>
      <c r="F177" s="49" t="str">
        <f t="array" ref="F177">IF(G177="","","项")</f>
        <v/>
      </c>
      <c r="G177" s="49"/>
      <c r="H177" s="49"/>
      <c r="I177" s="49"/>
      <c r="J177" s="49"/>
      <c r="K177" s="49"/>
      <c r="L177" s="49">
        <f t="shared" si="65"/>
        <v>0</v>
      </c>
      <c r="M177" s="49"/>
      <c r="N177" s="84"/>
      <c r="O177" s="168"/>
      <c r="P177" s="169"/>
      <c r="Q177" s="183" t="str">
        <f t="shared" si="66"/>
        <v/>
      </c>
      <c r="R177" s="168" t="s">
        <v>32</v>
      </c>
      <c r="S177" s="169"/>
      <c r="T177" s="180" t="str">
        <f t="shared" si="67"/>
        <v>人</v>
      </c>
      <c r="U177" s="97"/>
      <c r="V177" s="111">
        <f t="shared" si="55"/>
        <v>0</v>
      </c>
      <c r="W177" s="100"/>
    </row>
    <row r="178" spans="1:23" s="2" customFormat="1" ht="13.5" hidden="1" customHeight="1">
      <c r="A178" s="177"/>
      <c r="B178" s="178" t="str">
        <f>MID(A178,1,MIN(IF(ISERROR(FIND({"县","市","区"},A178)),4^8,FIND({"县","市","区"},A178))))</f>
        <v/>
      </c>
      <c r="C178" s="178" t="str">
        <f>IF(ISERROR(MID(A178,LEN(B178)+1,MAX(IF(ISERROR(FIND({"道","乡","镇","处","场","区"},A178,LEN(B178)+1)),0,(FIND({"道","乡","镇","处","场","区"},A178,LEN(B178)+1))))-LEN(B178))),"",MID(A178,LEN(B178)+1,MIN(IF(ISERROR(FIND({"道","乡","镇","处","场","区"},A178,LEN(B178)+3)),4^8,(FIND({"道","乡","镇","处","场","区"},A178,LEN(B178)+3))))-LEN(B178)))</f>
        <v/>
      </c>
      <c r="D178" s="178" t="str">
        <f t="array" ref="D178">IF(ISERROR(MID(A178,LEN(B178)+LEN(C178)+1,MAX(IF(ISERROR(FIND({"区","村","会","场"},A178,LEN(B178)+LEN(C178)+1)),0,(FIND({"区","村","会","场"},A178,LEN(B178)+LEN(C178)+1))))-LEN(B178)-LEN(C178))),"",MID(A178,LEN(B178)+LEN(C178)+1,MAX(IF(ISERROR(FIND({"区","村","会","场"},A178,LEN(B178)+LEN(C178)+3)),0,(FIND({"区","村","会","场"},A178,LEN(B178)+LEN(C178)+3))))-LEN(B178)-LEN(C178)))</f>
        <v/>
      </c>
      <c r="E178" s="49"/>
      <c r="F178" s="49" t="str">
        <f t="array" ref="F178">IF(G178="","","项")</f>
        <v/>
      </c>
      <c r="G178" s="49"/>
      <c r="H178" s="49"/>
      <c r="I178" s="49"/>
      <c r="J178" s="49"/>
      <c r="K178" s="49"/>
      <c r="L178" s="49">
        <f t="shared" si="65"/>
        <v>0</v>
      </c>
      <c r="M178" s="49"/>
      <c r="N178" s="84"/>
      <c r="O178" s="168"/>
      <c r="P178" s="169"/>
      <c r="Q178" s="183" t="str">
        <f t="shared" si="66"/>
        <v/>
      </c>
      <c r="R178" s="168" t="s">
        <v>32</v>
      </c>
      <c r="S178" s="169"/>
      <c r="T178" s="180" t="str">
        <f t="shared" si="67"/>
        <v>人</v>
      </c>
      <c r="U178" s="97"/>
      <c r="V178" s="111">
        <f t="shared" si="55"/>
        <v>0</v>
      </c>
      <c r="W178" s="100"/>
    </row>
    <row r="179" spans="1:23" s="2" customFormat="1" ht="13.5" hidden="1" customHeight="1">
      <c r="A179" s="231" t="s">
        <v>135</v>
      </c>
      <c r="B179" s="232"/>
      <c r="C179" s="232"/>
      <c r="D179" s="232"/>
      <c r="E179" s="232"/>
      <c r="F179" s="232" t="s">
        <v>25</v>
      </c>
      <c r="G179" s="232">
        <f>SUM(G187:G193)</f>
        <v>0</v>
      </c>
      <c r="H179" s="232"/>
      <c r="I179" s="232"/>
      <c r="J179" s="232"/>
      <c r="K179" s="232"/>
      <c r="L179" s="232">
        <f t="shared" ref="L179:N179" si="68">SUM(L187:L193)</f>
        <v>0</v>
      </c>
      <c r="M179" s="232">
        <f t="shared" si="68"/>
        <v>0</v>
      </c>
      <c r="N179" s="232">
        <f t="shared" si="68"/>
        <v>0</v>
      </c>
      <c r="O179" s="88" t="s">
        <v>136</v>
      </c>
      <c r="P179" s="89">
        <f t="array" ref="P179">SUM(IF(ISERROR(SEARCH("污水处理",O187:O193)),0,1)*P187:P193)</f>
        <v>0</v>
      </c>
      <c r="Q179" s="182" t="s">
        <v>124</v>
      </c>
      <c r="R179" s="88"/>
      <c r="S179" s="142"/>
      <c r="T179" s="145"/>
      <c r="U179" s="146"/>
      <c r="V179" s="111">
        <f t="shared" si="55"/>
        <v>0</v>
      </c>
      <c r="W179" s="100"/>
    </row>
    <row r="180" spans="1:23" s="2" customFormat="1" ht="13.5" hidden="1" customHeight="1">
      <c r="A180" s="231"/>
      <c r="B180" s="232"/>
      <c r="C180" s="232"/>
      <c r="D180" s="232"/>
      <c r="E180" s="232"/>
      <c r="F180" s="232"/>
      <c r="G180" s="232"/>
      <c r="H180" s="232"/>
      <c r="I180" s="232"/>
      <c r="J180" s="232"/>
      <c r="K180" s="232"/>
      <c r="L180" s="232"/>
      <c r="M180" s="232"/>
      <c r="N180" s="232"/>
      <c r="O180" s="80" t="s">
        <v>137</v>
      </c>
      <c r="P180" s="81">
        <f t="array" ref="P180">SUM(IF(ISERROR(SEARCH("改水改厕",O187:O193)),0,1)*P187:P193)</f>
        <v>0</v>
      </c>
      <c r="Q180" s="131" t="s">
        <v>138</v>
      </c>
      <c r="R180" s="80" t="s">
        <v>32</v>
      </c>
      <c r="S180" s="137">
        <f t="array" ref="S180">SUM(IF(ISERROR(SEARCH("受益移民",R187:R193)),0,1)*S187:S193)</f>
        <v>0</v>
      </c>
      <c r="T180" s="147" t="s">
        <v>33</v>
      </c>
      <c r="U180" s="146"/>
      <c r="V180" s="111">
        <f t="shared" si="55"/>
        <v>0</v>
      </c>
      <c r="W180" s="100"/>
    </row>
    <row r="181" spans="1:23" s="2" customFormat="1" ht="13.5" hidden="1" customHeight="1">
      <c r="A181" s="231"/>
      <c r="B181" s="232"/>
      <c r="C181" s="232"/>
      <c r="D181" s="232"/>
      <c r="E181" s="232"/>
      <c r="F181" s="232"/>
      <c r="G181" s="232"/>
      <c r="H181" s="232"/>
      <c r="I181" s="232"/>
      <c r="J181" s="232"/>
      <c r="K181" s="232"/>
      <c r="L181" s="232"/>
      <c r="M181" s="232"/>
      <c r="N181" s="232"/>
      <c r="O181" s="80" t="s">
        <v>139</v>
      </c>
      <c r="P181" s="81">
        <f t="array" ref="P181">SUM(IF(ISERROR(SEARCH("绿化工程",O187:O193)),0,1)*P187:P193)</f>
        <v>0</v>
      </c>
      <c r="Q181" s="131" t="s">
        <v>53</v>
      </c>
      <c r="R181" s="80"/>
      <c r="S181" s="137"/>
      <c r="T181" s="147"/>
      <c r="U181" s="146"/>
      <c r="V181" s="111">
        <f t="shared" si="55"/>
        <v>0</v>
      </c>
      <c r="W181" s="100"/>
    </row>
    <row r="182" spans="1:23" s="2" customFormat="1" ht="13.5" hidden="1" customHeight="1">
      <c r="A182" s="231"/>
      <c r="B182" s="232"/>
      <c r="C182" s="232"/>
      <c r="D182" s="232"/>
      <c r="E182" s="232"/>
      <c r="F182" s="232"/>
      <c r="G182" s="232"/>
      <c r="H182" s="232"/>
      <c r="I182" s="232"/>
      <c r="J182" s="232"/>
      <c r="K182" s="232"/>
      <c r="L182" s="232"/>
      <c r="M182" s="232"/>
      <c r="N182" s="232"/>
      <c r="O182" s="80" t="s">
        <v>140</v>
      </c>
      <c r="P182" s="81">
        <f t="array" ref="P182">SUM(IF(ISERROR(SEARCH("亮化工程",O187:O193)),0,1)*P187:P193)</f>
        <v>0</v>
      </c>
      <c r="Q182" s="131" t="s">
        <v>53</v>
      </c>
      <c r="R182" s="80"/>
      <c r="S182" s="137"/>
      <c r="T182" s="147"/>
      <c r="U182" s="146"/>
      <c r="V182" s="111">
        <f t="shared" si="55"/>
        <v>0</v>
      </c>
      <c r="W182" s="100"/>
    </row>
    <row r="183" spans="1:23" s="2" customFormat="1" ht="13.5" hidden="1" customHeight="1">
      <c r="A183" s="231"/>
      <c r="B183" s="232"/>
      <c r="C183" s="232"/>
      <c r="D183" s="232"/>
      <c r="E183" s="232"/>
      <c r="F183" s="232"/>
      <c r="G183" s="232"/>
      <c r="H183" s="232"/>
      <c r="I183" s="232"/>
      <c r="J183" s="232"/>
      <c r="K183" s="232"/>
      <c r="L183" s="232"/>
      <c r="M183" s="232"/>
      <c r="N183" s="232"/>
      <c r="O183" s="80" t="s">
        <v>141</v>
      </c>
      <c r="P183" s="81">
        <f t="array" ref="P183">SUM(IF(ISERROR(SEARCH("垃圾处理",O187:O193)),0,1)*P187:P193)</f>
        <v>0</v>
      </c>
      <c r="Q183" s="131" t="s">
        <v>124</v>
      </c>
      <c r="R183" s="80"/>
      <c r="S183" s="137"/>
      <c r="T183" s="147"/>
      <c r="U183" s="146"/>
      <c r="V183" s="111">
        <f t="shared" si="55"/>
        <v>0</v>
      </c>
      <c r="W183" s="100"/>
    </row>
    <row r="184" spans="1:23" s="2" customFormat="1" ht="13.5" hidden="1" customHeight="1">
      <c r="A184" s="231"/>
      <c r="B184" s="232"/>
      <c r="C184" s="232"/>
      <c r="D184" s="232"/>
      <c r="E184" s="232"/>
      <c r="F184" s="232"/>
      <c r="G184" s="232"/>
      <c r="H184" s="232"/>
      <c r="I184" s="232"/>
      <c r="J184" s="232"/>
      <c r="K184" s="232"/>
      <c r="L184" s="232"/>
      <c r="M184" s="232"/>
      <c r="N184" s="232"/>
      <c r="O184" s="80" t="s">
        <v>142</v>
      </c>
      <c r="P184" s="81">
        <f t="array" ref="P184">SUM(IF(ISERROR(SEARCH("村内区间道硬化",O187:O193)),0,1)*P187:P193)</f>
        <v>0</v>
      </c>
      <c r="Q184" s="131" t="s">
        <v>56</v>
      </c>
      <c r="R184" s="80"/>
      <c r="S184" s="137"/>
      <c r="T184" s="147"/>
      <c r="U184" s="146"/>
      <c r="V184" s="111">
        <f t="shared" si="55"/>
        <v>0</v>
      </c>
      <c r="W184" s="100"/>
    </row>
    <row r="185" spans="1:23" s="2" customFormat="1" ht="13.5" hidden="1" customHeight="1">
      <c r="A185" s="231"/>
      <c r="B185" s="232"/>
      <c r="C185" s="232"/>
      <c r="D185" s="232"/>
      <c r="E185" s="232"/>
      <c r="F185" s="232"/>
      <c r="G185" s="232"/>
      <c r="H185" s="232"/>
      <c r="I185" s="232"/>
      <c r="J185" s="232"/>
      <c r="K185" s="232"/>
      <c r="L185" s="232"/>
      <c r="M185" s="232"/>
      <c r="N185" s="232"/>
      <c r="O185" s="80" t="s">
        <v>143</v>
      </c>
      <c r="P185" s="81">
        <f t="array" ref="P185">SUM(IF(ISERROR(SEARCH("危房改造",O187:O193)),0,1)*P187:P193)</f>
        <v>0</v>
      </c>
      <c r="Q185" s="131" t="s">
        <v>128</v>
      </c>
      <c r="R185" s="80"/>
      <c r="S185" s="137"/>
      <c r="T185" s="147"/>
      <c r="U185" s="146"/>
      <c r="V185" s="111">
        <f t="shared" si="55"/>
        <v>0</v>
      </c>
      <c r="W185" s="100"/>
    </row>
    <row r="186" spans="1:23" s="2" customFormat="1" ht="25.5" hidden="1" customHeight="1">
      <c r="A186" s="231"/>
      <c r="B186" s="232"/>
      <c r="C186" s="232"/>
      <c r="D186" s="232"/>
      <c r="E186" s="232"/>
      <c r="F186" s="232"/>
      <c r="G186" s="232"/>
      <c r="H186" s="232"/>
      <c r="I186" s="232"/>
      <c r="J186" s="232"/>
      <c r="K186" s="232"/>
      <c r="L186" s="232"/>
      <c r="M186" s="232"/>
      <c r="N186" s="232"/>
      <c r="O186" s="90" t="s">
        <v>58</v>
      </c>
      <c r="P186" s="91">
        <f t="array" ref="P186">SUM(IF(ISERROR(SEARCH("其他",O187:O193)),0,1)*P187:P193)</f>
        <v>0</v>
      </c>
      <c r="Q186" s="179" t="s">
        <v>53</v>
      </c>
      <c r="R186" s="90"/>
      <c r="S186" s="149"/>
      <c r="T186" s="148"/>
      <c r="U186" s="146"/>
      <c r="V186" s="111">
        <f t="shared" si="55"/>
        <v>0</v>
      </c>
      <c r="W186" s="100"/>
    </row>
    <row r="187" spans="1:23" s="2" customFormat="1" ht="25.5" hidden="1" customHeight="1">
      <c r="A187" s="154"/>
      <c r="B187" s="21" t="str">
        <f>MID(A187,1,MIN(IF(ISERROR(FIND({"县","市","区"},A187)),4^8,FIND({"县","市","区"},A187))))</f>
        <v/>
      </c>
      <c r="C187" s="21" t="str">
        <f>IF(ISERROR(MID(A187,LEN(B187)+1,MAX(IF(ISERROR(FIND({"道","乡","镇","处","场","区"},A187,LEN(B187)+1)),0,(FIND({"道","乡","镇","处","场","区"},A187,LEN(B187)+1))))-LEN(B187))),"",MID(A187,LEN(B187)+1,MIN(IF(ISERROR(FIND({"道","乡","镇","处","场","区"},A187,LEN(B187)+3)),4^8,(FIND({"道","乡","镇","处","场","区"},A187,LEN(B187)+3))))-LEN(B187)))</f>
        <v/>
      </c>
      <c r="D187" s="21" t="str">
        <f t="array" ref="D187">IF(ISERROR(MID(A187,LEN(B187)+LEN(C187)+1,MAX(IF(ISERROR(FIND({"区","村","会","场"},A187,LEN(B187)+LEN(C187)+1)),0,(FIND({"区","村","会","场"},A187,LEN(B187)+LEN(C187)+1))))-LEN(B187)-LEN(C187))),"",MID(A187,LEN(B187)+LEN(C187)+1,MAX(IF(ISERROR(FIND({"区","村","会","场"},A187,LEN(B187)+LEN(C187)+3)),0,(FIND({"区","村","会","场"},A187,LEN(B187)+LEN(C187)+3))))-LEN(B187)-LEN(C187)))</f>
        <v/>
      </c>
      <c r="E187" s="50"/>
      <c r="F187" s="50" t="str">
        <f t="array" ref="F187">IF(G187="","","项")</f>
        <v/>
      </c>
      <c r="G187" s="50"/>
      <c r="H187" s="50"/>
      <c r="I187" s="50"/>
      <c r="J187" s="50"/>
      <c r="K187" s="50"/>
      <c r="L187" s="50">
        <f t="shared" ref="L187:L193" si="69">SUM(M187:N187)</f>
        <v>0</v>
      </c>
      <c r="M187" s="50"/>
      <c r="N187" s="85"/>
      <c r="O187" s="159"/>
      <c r="P187" s="58"/>
      <c r="Q187" s="175" t="str">
        <f t="shared" ref="Q187:Q193" si="70">IF(O187="污水处理","处",IF(O187="垃圾池","个",IF(O187="其他","宗",IF(O187="通信广播类其他","宗",IF(O187="","","宗")))))</f>
        <v/>
      </c>
      <c r="R187" s="159" t="s">
        <v>32</v>
      </c>
      <c r="S187" s="58"/>
      <c r="T187" s="176" t="str">
        <f t="shared" ref="T187:T193" si="71">IF(R187="受益移民","人",IF(R187="受益牲畜","头",""))</f>
        <v>人</v>
      </c>
      <c r="U187" s="97"/>
      <c r="V187" s="111">
        <f t="shared" si="55"/>
        <v>0</v>
      </c>
      <c r="W187" s="100"/>
    </row>
    <row r="188" spans="1:23" s="2" customFormat="1" ht="25.5" hidden="1" customHeight="1">
      <c r="A188" s="154"/>
      <c r="B188" s="21" t="str">
        <f>MID(A188,1,MIN(IF(ISERROR(FIND({"县","市","区"},A188)),4^8,FIND({"县","市","区"},A188))))</f>
        <v/>
      </c>
      <c r="C188" s="21" t="str">
        <f>IF(ISERROR(MID(A188,LEN(B188)+1,MAX(IF(ISERROR(FIND({"道","乡","镇","处","场","区"},A188,LEN(B188)+1)),0,(FIND({"道","乡","镇","处","场","区"},A188,LEN(B188)+1))))-LEN(B188))),"",MID(A188,LEN(B188)+1,MIN(IF(ISERROR(FIND({"道","乡","镇","处","场","区"},A188,LEN(B188)+3)),4^8,(FIND({"道","乡","镇","处","场","区"},A188,LEN(B188)+3))))-LEN(B188)))</f>
        <v/>
      </c>
      <c r="D188" s="21" t="str">
        <f t="array" ref="D188">IF(ISERROR(MID(A188,LEN(B188)+LEN(C188)+1,MAX(IF(ISERROR(FIND({"区","村","会","场"},A188,LEN(B188)+LEN(C188)+1)),0,(FIND({"区","村","会","场"},A188,LEN(B188)+LEN(C188)+1))))-LEN(B188)-LEN(C188))),"",MID(A188,LEN(B188)+LEN(C188)+1,MAX(IF(ISERROR(FIND({"区","村","会","场"},A188,LEN(B188)+LEN(C188)+3)),0,(FIND({"区","村","会","场"},A188,LEN(B188)+LEN(C188)+3))))-LEN(B188)-LEN(C188)))</f>
        <v/>
      </c>
      <c r="E188" s="50"/>
      <c r="F188" s="50" t="str">
        <f t="array" ref="F188">IF(G188="","","项")</f>
        <v/>
      </c>
      <c r="G188" s="50"/>
      <c r="H188" s="50"/>
      <c r="I188" s="50"/>
      <c r="J188" s="50"/>
      <c r="K188" s="50"/>
      <c r="L188" s="50">
        <f t="shared" si="69"/>
        <v>0</v>
      </c>
      <c r="M188" s="50"/>
      <c r="N188" s="85"/>
      <c r="O188" s="159"/>
      <c r="P188" s="58"/>
      <c r="Q188" s="175" t="str">
        <f t="shared" si="70"/>
        <v/>
      </c>
      <c r="R188" s="159" t="s">
        <v>32</v>
      </c>
      <c r="S188" s="58"/>
      <c r="T188" s="176" t="str">
        <f t="shared" si="71"/>
        <v>人</v>
      </c>
      <c r="U188" s="97"/>
      <c r="V188" s="111">
        <f t="shared" si="55"/>
        <v>0</v>
      </c>
      <c r="W188" s="100"/>
    </row>
    <row r="189" spans="1:23" s="2" customFormat="1" ht="25.5" hidden="1" customHeight="1">
      <c r="A189" s="154"/>
      <c r="B189" s="21" t="str">
        <f>MID(A189,1,MIN(IF(ISERROR(FIND({"县","市","区"},A189)),4^8,FIND({"县","市","区"},A189))))</f>
        <v/>
      </c>
      <c r="C189" s="21" t="str">
        <f>IF(ISERROR(MID(A189,LEN(B189)+1,MAX(IF(ISERROR(FIND({"道","乡","镇","处","场","区"},A189,LEN(B189)+1)),0,(FIND({"道","乡","镇","处","场","区"},A189,LEN(B189)+1))))-LEN(B189))),"",MID(A189,LEN(B189)+1,MIN(IF(ISERROR(FIND({"道","乡","镇","处","场","区"},A189,LEN(B189)+3)),4^8,(FIND({"道","乡","镇","处","场","区"},A189,LEN(B189)+3))))-LEN(B189)))</f>
        <v/>
      </c>
      <c r="D189" s="21" t="str">
        <f t="array" ref="D189">IF(ISERROR(MID(A189,LEN(B189)+LEN(C189)+1,MAX(IF(ISERROR(FIND({"区","村","会","场"},A189,LEN(B189)+LEN(C189)+1)),0,(FIND({"区","村","会","场"},A189,LEN(B189)+LEN(C189)+1))))-LEN(B189)-LEN(C189))),"",MID(A189,LEN(B189)+LEN(C189)+1,MAX(IF(ISERROR(FIND({"区","村","会","场"},A189,LEN(B189)+LEN(C189)+3)),0,(FIND({"区","村","会","场"},A189,LEN(B189)+LEN(C189)+3))))-LEN(B189)-LEN(C189)))</f>
        <v/>
      </c>
      <c r="E189" s="50"/>
      <c r="F189" s="50" t="str">
        <f t="array" ref="F189">IF(G189="","","项")</f>
        <v/>
      </c>
      <c r="G189" s="50"/>
      <c r="H189" s="50"/>
      <c r="I189" s="50"/>
      <c r="J189" s="50"/>
      <c r="K189" s="50"/>
      <c r="L189" s="50">
        <f t="shared" si="69"/>
        <v>0</v>
      </c>
      <c r="M189" s="50"/>
      <c r="N189" s="85"/>
      <c r="O189" s="159"/>
      <c r="P189" s="58"/>
      <c r="Q189" s="175" t="str">
        <f t="shared" si="70"/>
        <v/>
      </c>
      <c r="R189" s="159" t="s">
        <v>32</v>
      </c>
      <c r="S189" s="58"/>
      <c r="T189" s="176" t="str">
        <f t="shared" si="71"/>
        <v>人</v>
      </c>
      <c r="U189" s="97"/>
      <c r="V189" s="111">
        <f t="shared" si="55"/>
        <v>0</v>
      </c>
      <c r="W189" s="100"/>
    </row>
    <row r="190" spans="1:23" s="2" customFormat="1" ht="25.5" hidden="1" customHeight="1">
      <c r="A190" s="154"/>
      <c r="B190" s="21" t="str">
        <f>MID(A190,1,MIN(IF(ISERROR(FIND({"县","市","区"},A190)),4^8,FIND({"县","市","区"},A190))))</f>
        <v/>
      </c>
      <c r="C190" s="21" t="str">
        <f>IF(ISERROR(MID(A190,LEN(B190)+1,MAX(IF(ISERROR(FIND({"道","乡","镇","处","场","区"},A190,LEN(B190)+1)),0,(FIND({"道","乡","镇","处","场","区"},A190,LEN(B190)+1))))-LEN(B190))),"",MID(A190,LEN(B190)+1,MIN(IF(ISERROR(FIND({"道","乡","镇","处","场","区"},A190,LEN(B190)+3)),4^8,(FIND({"道","乡","镇","处","场","区"},A190,LEN(B190)+3))))-LEN(B190)))</f>
        <v/>
      </c>
      <c r="D190" s="21" t="str">
        <f t="array" ref="D190">IF(ISERROR(MID(A190,LEN(B190)+LEN(C190)+1,MAX(IF(ISERROR(FIND({"区","村","会","场"},A190,LEN(B190)+LEN(C190)+1)),0,(FIND({"区","村","会","场"},A190,LEN(B190)+LEN(C190)+1))))-LEN(B190)-LEN(C190))),"",MID(A190,LEN(B190)+LEN(C190)+1,MAX(IF(ISERROR(FIND({"区","村","会","场"},A190,LEN(B190)+LEN(C190)+3)),0,(FIND({"区","村","会","场"},A190,LEN(B190)+LEN(C190)+3))))-LEN(B190)-LEN(C190)))</f>
        <v/>
      </c>
      <c r="E190" s="50"/>
      <c r="F190" s="50" t="str">
        <f t="array" ref="F190">IF(G190="","","项")</f>
        <v/>
      </c>
      <c r="G190" s="50"/>
      <c r="H190" s="50"/>
      <c r="I190" s="50"/>
      <c r="J190" s="50"/>
      <c r="K190" s="50"/>
      <c r="L190" s="50">
        <f t="shared" si="69"/>
        <v>0</v>
      </c>
      <c r="M190" s="50"/>
      <c r="N190" s="85"/>
      <c r="O190" s="159"/>
      <c r="P190" s="58"/>
      <c r="Q190" s="175" t="str">
        <f t="shared" si="70"/>
        <v/>
      </c>
      <c r="R190" s="159" t="s">
        <v>32</v>
      </c>
      <c r="S190" s="58"/>
      <c r="T190" s="176" t="str">
        <f t="shared" si="71"/>
        <v>人</v>
      </c>
      <c r="U190" s="97"/>
      <c r="V190" s="111">
        <f t="shared" si="55"/>
        <v>0</v>
      </c>
      <c r="W190" s="100"/>
    </row>
    <row r="191" spans="1:23" s="2" customFormat="1" ht="25.5" hidden="1" customHeight="1">
      <c r="A191" s="154"/>
      <c r="B191" s="21" t="str">
        <f>MID(A191,1,MIN(IF(ISERROR(FIND({"县","市","区"},A191)),4^8,FIND({"县","市","区"},A191))))</f>
        <v/>
      </c>
      <c r="C191" s="21" t="str">
        <f>IF(ISERROR(MID(A191,LEN(B191)+1,MAX(IF(ISERROR(FIND({"道","乡","镇","处","场","区"},A191,LEN(B191)+1)),0,(FIND({"道","乡","镇","处","场","区"},A191,LEN(B191)+1))))-LEN(B191))),"",MID(A191,LEN(B191)+1,MIN(IF(ISERROR(FIND({"道","乡","镇","处","场","区"},A191,LEN(B191)+3)),4^8,(FIND({"道","乡","镇","处","场","区"},A191,LEN(B191)+3))))-LEN(B191)))</f>
        <v/>
      </c>
      <c r="D191" s="21" t="str">
        <f t="array" ref="D191">IF(ISERROR(MID(A191,LEN(B191)+LEN(C191)+1,MAX(IF(ISERROR(FIND({"区","村","会","场"},A191,LEN(B191)+LEN(C191)+1)),0,(FIND({"区","村","会","场"},A191,LEN(B191)+LEN(C191)+1))))-LEN(B191)-LEN(C191))),"",MID(A191,LEN(B191)+LEN(C191)+1,MAX(IF(ISERROR(FIND({"区","村","会","场"},A191,LEN(B191)+LEN(C191)+3)),0,(FIND({"区","村","会","场"},A191,LEN(B191)+LEN(C191)+3))))-LEN(B191)-LEN(C191)))</f>
        <v/>
      </c>
      <c r="E191" s="50"/>
      <c r="F191" s="50" t="str">
        <f t="array" ref="F191">IF(G191="","","项")</f>
        <v/>
      </c>
      <c r="G191" s="50"/>
      <c r="H191" s="50"/>
      <c r="I191" s="50"/>
      <c r="J191" s="50"/>
      <c r="K191" s="50"/>
      <c r="L191" s="50">
        <f t="shared" si="69"/>
        <v>0</v>
      </c>
      <c r="M191" s="50"/>
      <c r="N191" s="85"/>
      <c r="O191" s="159"/>
      <c r="P191" s="58"/>
      <c r="Q191" s="175" t="str">
        <f t="shared" si="70"/>
        <v/>
      </c>
      <c r="R191" s="159" t="s">
        <v>32</v>
      </c>
      <c r="S191" s="58"/>
      <c r="T191" s="176" t="str">
        <f t="shared" si="71"/>
        <v>人</v>
      </c>
      <c r="U191" s="97"/>
      <c r="V191" s="111">
        <f t="shared" si="55"/>
        <v>0</v>
      </c>
      <c r="W191" s="100"/>
    </row>
    <row r="192" spans="1:23" s="2" customFormat="1" ht="25.5" hidden="1" customHeight="1">
      <c r="A192" s="154"/>
      <c r="B192" s="21" t="str">
        <f>MID(A192,1,MIN(IF(ISERROR(FIND({"县","市","区"},A192)),4^8,FIND({"县","市","区"},A192))))</f>
        <v/>
      </c>
      <c r="C192" s="21" t="str">
        <f>IF(ISERROR(MID(A192,LEN(B192)+1,MAX(IF(ISERROR(FIND({"道","乡","镇","处","场","区"},A192,LEN(B192)+1)),0,(FIND({"道","乡","镇","处","场","区"},A192,LEN(B192)+1))))-LEN(B192))),"",MID(A192,LEN(B192)+1,MIN(IF(ISERROR(FIND({"道","乡","镇","处","场","区"},A192,LEN(B192)+3)),4^8,(FIND({"道","乡","镇","处","场","区"},A192,LEN(B192)+3))))-LEN(B192)))</f>
        <v/>
      </c>
      <c r="D192" s="21" t="str">
        <f t="array" ref="D192">IF(ISERROR(MID(A192,LEN(B192)+LEN(C192)+1,MAX(IF(ISERROR(FIND({"区","村","会","场"},A192,LEN(B192)+LEN(C192)+1)),0,(FIND({"区","村","会","场"},A192,LEN(B192)+LEN(C192)+1))))-LEN(B192)-LEN(C192))),"",MID(A192,LEN(B192)+LEN(C192)+1,MAX(IF(ISERROR(FIND({"区","村","会","场"},A192,LEN(B192)+LEN(C192)+3)),0,(FIND({"区","村","会","场"},A192,LEN(B192)+LEN(C192)+3))))-LEN(B192)-LEN(C192)))</f>
        <v/>
      </c>
      <c r="E192" s="50"/>
      <c r="F192" s="50" t="str">
        <f t="array" ref="F192">IF(G192="","","项")</f>
        <v/>
      </c>
      <c r="G192" s="50"/>
      <c r="H192" s="50"/>
      <c r="I192" s="50"/>
      <c r="J192" s="50"/>
      <c r="K192" s="50"/>
      <c r="L192" s="50">
        <f t="shared" si="69"/>
        <v>0</v>
      </c>
      <c r="M192" s="50"/>
      <c r="N192" s="85"/>
      <c r="O192" s="159"/>
      <c r="P192" s="58"/>
      <c r="Q192" s="175" t="str">
        <f t="shared" si="70"/>
        <v/>
      </c>
      <c r="R192" s="159" t="s">
        <v>32</v>
      </c>
      <c r="S192" s="58"/>
      <c r="T192" s="176" t="str">
        <f t="shared" si="71"/>
        <v>人</v>
      </c>
      <c r="U192" s="97"/>
      <c r="V192" s="111">
        <f t="shared" si="55"/>
        <v>0</v>
      </c>
      <c r="W192" s="100"/>
    </row>
    <row r="193" spans="1:23" s="7" customFormat="1" ht="21.75" hidden="1" customHeight="1">
      <c r="A193" s="154"/>
      <c r="B193" s="21" t="str">
        <f>MID(A193,1,MIN(IF(ISERROR(FIND({"县","市","区"},A193)),4^8,FIND({"县","市","区"},A193))))</f>
        <v/>
      </c>
      <c r="C193" s="21" t="str">
        <f>IF(ISERROR(MID(A193,LEN(B193)+1,MAX(IF(ISERROR(FIND({"道","乡","镇","处","场","区"},A193,LEN(B193)+1)),0,(FIND({"道","乡","镇","处","场","区"},A193,LEN(B193)+1))))-LEN(B193))),"",MID(A193,LEN(B193)+1,MIN(IF(ISERROR(FIND({"道","乡","镇","处","场","区"},A193,LEN(B193)+3)),4^8,(FIND({"道","乡","镇","处","场","区"},A193,LEN(B193)+3))))-LEN(B193)))</f>
        <v/>
      </c>
      <c r="D193" s="21" t="str">
        <f t="array" ref="D193">IF(ISERROR(MID(A193,LEN(B193)+LEN(C193)+1,MAX(IF(ISERROR(FIND({"区","村","会","场"},A193,LEN(B193)+LEN(C193)+1)),0,(FIND({"区","村","会","场"},A193,LEN(B193)+LEN(C193)+1))))-LEN(B193)-LEN(C193))),"",MID(A193,LEN(B193)+LEN(C193)+1,MAX(IF(ISERROR(FIND({"区","村","会","场"},A193,LEN(B193)+LEN(C193)+3)),0,(FIND({"区","村","会","场"},A193,LEN(B193)+LEN(C193)+3))))-LEN(B193)-LEN(C193)))</f>
        <v/>
      </c>
      <c r="E193" s="50"/>
      <c r="F193" s="50" t="str">
        <f t="array" ref="F193">IF(G193="","","项")</f>
        <v/>
      </c>
      <c r="G193" s="50"/>
      <c r="H193" s="50"/>
      <c r="I193" s="50"/>
      <c r="J193" s="50"/>
      <c r="K193" s="50"/>
      <c r="L193" s="50">
        <f t="shared" si="69"/>
        <v>0</v>
      </c>
      <c r="M193" s="50"/>
      <c r="N193" s="85"/>
      <c r="O193" s="159"/>
      <c r="P193" s="58"/>
      <c r="Q193" s="175" t="str">
        <f t="shared" si="70"/>
        <v/>
      </c>
      <c r="R193" s="159" t="s">
        <v>32</v>
      </c>
      <c r="S193" s="58"/>
      <c r="T193" s="176" t="str">
        <f t="shared" si="71"/>
        <v>人</v>
      </c>
      <c r="U193" s="97"/>
      <c r="V193" s="111">
        <f t="shared" si="55"/>
        <v>0</v>
      </c>
      <c r="W193" s="126"/>
    </row>
    <row r="194" spans="1:23" s="2" customFormat="1" ht="13.5" hidden="1" customHeight="1">
      <c r="A194" s="33" t="s">
        <v>145</v>
      </c>
      <c r="B194" s="34"/>
      <c r="C194" s="34"/>
      <c r="D194" s="34"/>
      <c r="E194" s="34"/>
      <c r="F194" s="34" t="s">
        <v>25</v>
      </c>
      <c r="G194" s="36">
        <f>G195+G205+G211+G216</f>
        <v>0</v>
      </c>
      <c r="H194" s="34"/>
      <c r="I194" s="34"/>
      <c r="J194" s="34"/>
      <c r="K194" s="36"/>
      <c r="L194" s="36">
        <f>L195+L205+L211+L216</f>
        <v>0</v>
      </c>
      <c r="M194" s="36">
        <f>M195+M205+M211+M216</f>
        <v>0</v>
      </c>
      <c r="N194" s="36">
        <f>N195+N205+N211</f>
        <v>0</v>
      </c>
      <c r="O194" s="77"/>
      <c r="P194" s="78"/>
      <c r="Q194" s="121"/>
      <c r="R194" s="192"/>
      <c r="S194" s="156"/>
      <c r="T194" s="193"/>
      <c r="U194" s="194"/>
      <c r="V194" s="111">
        <f t="shared" si="55"/>
        <v>0</v>
      </c>
      <c r="W194" s="100"/>
    </row>
    <row r="195" spans="1:23" s="2" customFormat="1" ht="13.5" hidden="1" customHeight="1">
      <c r="A195" s="231" t="s">
        <v>146</v>
      </c>
      <c r="B195" s="232"/>
      <c r="C195" s="232"/>
      <c r="D195" s="232"/>
      <c r="E195" s="232"/>
      <c r="F195" s="232" t="s">
        <v>25</v>
      </c>
      <c r="G195" s="232">
        <f>SUM(G198:G204)</f>
        <v>0</v>
      </c>
      <c r="H195" s="232"/>
      <c r="I195" s="232"/>
      <c r="J195" s="232"/>
      <c r="K195" s="232"/>
      <c r="L195" s="232">
        <f t="shared" ref="L195:N195" si="72">SUM(L198:L204)</f>
        <v>0</v>
      </c>
      <c r="M195" s="232">
        <f t="shared" si="72"/>
        <v>0</v>
      </c>
      <c r="N195" s="232">
        <f t="shared" si="72"/>
        <v>0</v>
      </c>
      <c r="O195" s="88" t="s">
        <v>147</v>
      </c>
      <c r="P195" s="89"/>
      <c r="Q195" s="145" t="s">
        <v>148</v>
      </c>
      <c r="R195" s="88"/>
      <c r="S195" s="142"/>
      <c r="T195" s="145"/>
      <c r="U195" s="146"/>
      <c r="V195" s="111">
        <f t="shared" si="55"/>
        <v>0</v>
      </c>
      <c r="W195" s="100"/>
    </row>
    <row r="196" spans="1:23" s="2" customFormat="1" ht="13.5" hidden="1" customHeight="1">
      <c r="A196" s="231"/>
      <c r="B196" s="232"/>
      <c r="C196" s="232"/>
      <c r="D196" s="232"/>
      <c r="E196" s="232"/>
      <c r="F196" s="232"/>
      <c r="G196" s="232"/>
      <c r="H196" s="232"/>
      <c r="I196" s="232"/>
      <c r="J196" s="232"/>
      <c r="K196" s="232"/>
      <c r="L196" s="232"/>
      <c r="M196" s="232"/>
      <c r="N196" s="232"/>
      <c r="O196" s="185" t="s">
        <v>149</v>
      </c>
      <c r="P196" s="186">
        <f t="array" ref="P196">SUM(IF(ISERROR(SEARCH("就业技能培训",O198:O204)),0,1)*P198:P204)</f>
        <v>0</v>
      </c>
      <c r="Q196" s="195" t="s">
        <v>148</v>
      </c>
      <c r="R196" s="80" t="s">
        <v>150</v>
      </c>
      <c r="S196" s="137">
        <f t="array" ref="S196">SUM(IF(ISERROR(SEARCH("培训移民",R198:R204)),0,1)*S198:S204)</f>
        <v>0</v>
      </c>
      <c r="T196" s="147" t="s">
        <v>33</v>
      </c>
      <c r="U196" s="146"/>
      <c r="V196" s="111">
        <f t="shared" si="55"/>
        <v>0</v>
      </c>
      <c r="W196" s="100"/>
    </row>
    <row r="197" spans="1:23" s="2" customFormat="1" ht="25.5" hidden="1" customHeight="1">
      <c r="A197" s="228"/>
      <c r="B197" s="234"/>
      <c r="C197" s="234"/>
      <c r="D197" s="234"/>
      <c r="E197" s="234"/>
      <c r="F197" s="234"/>
      <c r="G197" s="234"/>
      <c r="H197" s="234"/>
      <c r="I197" s="234"/>
      <c r="J197" s="234"/>
      <c r="K197" s="234"/>
      <c r="L197" s="234"/>
      <c r="M197" s="234"/>
      <c r="N197" s="234"/>
      <c r="O197" s="90" t="s">
        <v>151</v>
      </c>
      <c r="P197" s="91">
        <f t="array" ref="P197">SUM(IF(ISERROR(SEARCH("劳动技能类其他培训",O198:O204)),0,1)*P198:P204)</f>
        <v>0</v>
      </c>
      <c r="Q197" s="148" t="s">
        <v>148</v>
      </c>
      <c r="R197" s="90"/>
      <c r="S197" s="171"/>
      <c r="T197" s="148"/>
      <c r="U197" s="146"/>
      <c r="V197" s="111">
        <f t="shared" si="55"/>
        <v>0</v>
      </c>
    </row>
    <row r="198" spans="1:23" s="2" customFormat="1" ht="25.5" hidden="1" customHeight="1">
      <c r="A198" s="177"/>
      <c r="B198" s="178" t="str">
        <f>MID(A198,1,MIN(IF(ISERROR(FIND({"县","市","区"},A198)),4^8,FIND({"县","市","区"},A198))))</f>
        <v/>
      </c>
      <c r="C198" s="178" t="str">
        <f>IF(ISERROR(MID(A198,LEN(B198)+1,MAX(IF(ISERROR(FIND({"道","乡","镇","处","场","区"},A198,LEN(B198)+1)),0,(FIND({"道","乡","镇","处","场","区"},A198,LEN(B198)+1))))-LEN(B198))),"",MID(A198,LEN(B198)+1,MIN(IF(ISERROR(FIND({"道","乡","镇","处","场","区"},A198,LEN(B198)+3)),4^8,(FIND({"道","乡","镇","处","场","区"},A198,LEN(B198)+3))))-LEN(B198)))</f>
        <v/>
      </c>
      <c r="D198" s="178" t="str">
        <f t="array" ref="D198">IF(ISERROR(MID(A198,LEN(B198)+LEN(C198)+1,MAX(IF(ISERROR(FIND({"区","村","会","场"},A198,LEN(B198)+LEN(C198)+1)),0,(FIND({"区","村","会","场"},A198,LEN(B198)+LEN(C198)+1))))-LEN(B198)-LEN(C198))),"",MID(A198,LEN(B198)+LEN(C198)+1,MAX(IF(ISERROR(FIND({"区","村","会","场"},A198,LEN(B198)+LEN(C198)+3)),0,(FIND({"区","村","会","场"},A198,LEN(B198)+LEN(C198)+3))))-LEN(B198)-LEN(C198)))</f>
        <v/>
      </c>
      <c r="E198" s="49"/>
      <c r="F198" s="49" t="str">
        <f t="array" ref="F198">IF(G198="","","项")</f>
        <v/>
      </c>
      <c r="G198" s="49"/>
      <c r="H198" s="49"/>
      <c r="I198" s="49"/>
      <c r="J198" s="49"/>
      <c r="K198" s="49"/>
      <c r="L198" s="49">
        <f t="shared" ref="L198:L204" si="73">SUM(M198:N198)</f>
        <v>0</v>
      </c>
      <c r="M198" s="49"/>
      <c r="N198" s="84"/>
      <c r="O198" s="166"/>
      <c r="P198" s="53"/>
      <c r="Q198" s="196" t="str">
        <f t="shared" ref="Q198:Q204" si="74">IF(O198="","","人.次")</f>
        <v/>
      </c>
      <c r="R198" s="168" t="s">
        <v>150</v>
      </c>
      <c r="S198" s="169"/>
      <c r="T198" s="180" t="str">
        <f t="shared" ref="T198:T204" si="75">IF(R198="","","人")</f>
        <v>人</v>
      </c>
      <c r="V198" s="111">
        <f t="shared" ref="V198:V224" si="76">S198+P198+L198+G198</f>
        <v>0</v>
      </c>
      <c r="W198" s="100"/>
    </row>
    <row r="199" spans="1:23" s="2" customFormat="1" ht="25.5" hidden="1" customHeight="1">
      <c r="A199" s="177"/>
      <c r="B199" s="178" t="str">
        <f>MID(A199,1,MIN(IF(ISERROR(FIND({"县","市","区"},A199)),4^8,FIND({"县","市","区"},A199))))</f>
        <v/>
      </c>
      <c r="C199" s="178" t="str">
        <f>IF(ISERROR(MID(A199,LEN(B199)+1,MAX(IF(ISERROR(FIND({"道","乡","镇","处","场","区"},A199,LEN(B199)+1)),0,(FIND({"道","乡","镇","处","场","区"},A199,LEN(B199)+1))))-LEN(B199))),"",MID(A199,LEN(B199)+1,MIN(IF(ISERROR(FIND({"道","乡","镇","处","场","区"},A199,LEN(B199)+3)),4^8,(FIND({"道","乡","镇","处","场","区"},A199,LEN(B199)+3))))-LEN(B199)))</f>
        <v/>
      </c>
      <c r="D199" s="178" t="str">
        <f t="array" ref="D199">IF(ISERROR(MID(A199,LEN(B199)+LEN(C199)+1,MAX(IF(ISERROR(FIND({"区","村","会","场"},A199,LEN(B199)+LEN(C199)+1)),0,(FIND({"区","村","会","场"},A199,LEN(B199)+LEN(C199)+1))))-LEN(B199)-LEN(C199))),"",MID(A199,LEN(B199)+LEN(C199)+1,MAX(IF(ISERROR(FIND({"区","村","会","场"},A199,LEN(B199)+LEN(C199)+3)),0,(FIND({"区","村","会","场"},A199,LEN(B199)+LEN(C199)+3))))-LEN(B199)-LEN(C199)))</f>
        <v/>
      </c>
      <c r="E199" s="49"/>
      <c r="F199" s="49" t="str">
        <f t="array" ref="F199">IF(G199="","","项")</f>
        <v/>
      </c>
      <c r="G199" s="49"/>
      <c r="H199" s="49"/>
      <c r="I199" s="49"/>
      <c r="J199" s="49"/>
      <c r="K199" s="49"/>
      <c r="L199" s="49">
        <f t="shared" si="73"/>
        <v>0</v>
      </c>
      <c r="M199" s="49"/>
      <c r="N199" s="84"/>
      <c r="O199" s="166"/>
      <c r="P199" s="53"/>
      <c r="Q199" s="196" t="str">
        <f t="shared" si="74"/>
        <v/>
      </c>
      <c r="R199" s="168" t="s">
        <v>150</v>
      </c>
      <c r="S199" s="169"/>
      <c r="T199" s="180" t="str">
        <f t="shared" si="75"/>
        <v>人</v>
      </c>
      <c r="U199" s="97"/>
      <c r="V199" s="111">
        <f t="shared" si="76"/>
        <v>0</v>
      </c>
      <c r="W199" s="100"/>
    </row>
    <row r="200" spans="1:23" s="2" customFormat="1" ht="25.5" hidden="1" customHeight="1">
      <c r="A200" s="177"/>
      <c r="B200" s="178" t="str">
        <f>MID(A200,1,MIN(IF(ISERROR(FIND({"县","市","区"},A200)),4^8,FIND({"县","市","区"},A200))))</f>
        <v/>
      </c>
      <c r="C200" s="178" t="str">
        <f>IF(ISERROR(MID(A200,LEN(B200)+1,MAX(IF(ISERROR(FIND({"道","乡","镇","处","场","区"},A200,LEN(B200)+1)),0,(FIND({"道","乡","镇","处","场","区"},A200,LEN(B200)+1))))-LEN(B200))),"",MID(A200,LEN(B200)+1,MIN(IF(ISERROR(FIND({"道","乡","镇","处","场","区"},A200,LEN(B200)+3)),4^8,(FIND({"道","乡","镇","处","场","区"},A200,LEN(B200)+3))))-LEN(B200)))</f>
        <v/>
      </c>
      <c r="D200" s="178" t="str">
        <f t="array" ref="D200">IF(ISERROR(MID(A200,LEN(B200)+LEN(C200)+1,MAX(IF(ISERROR(FIND({"区","村","会","场"},A200,LEN(B200)+LEN(C200)+1)),0,(FIND({"区","村","会","场"},A200,LEN(B200)+LEN(C200)+1))))-LEN(B200)-LEN(C200))),"",MID(A200,LEN(B200)+LEN(C200)+1,MAX(IF(ISERROR(FIND({"区","村","会","场"},A200,LEN(B200)+LEN(C200)+3)),0,(FIND({"区","村","会","场"},A200,LEN(B200)+LEN(C200)+3))))-LEN(B200)-LEN(C200)))</f>
        <v/>
      </c>
      <c r="E200" s="49"/>
      <c r="F200" s="49" t="str">
        <f t="array" ref="F200">IF(G200="","","项")</f>
        <v/>
      </c>
      <c r="G200" s="49"/>
      <c r="H200" s="49"/>
      <c r="I200" s="49"/>
      <c r="J200" s="49"/>
      <c r="K200" s="49"/>
      <c r="L200" s="49">
        <f t="shared" si="73"/>
        <v>0</v>
      </c>
      <c r="M200" s="49"/>
      <c r="N200" s="84"/>
      <c r="O200" s="166"/>
      <c r="P200" s="53"/>
      <c r="Q200" s="196" t="str">
        <f t="shared" si="74"/>
        <v/>
      </c>
      <c r="R200" s="168" t="s">
        <v>150</v>
      </c>
      <c r="S200" s="169"/>
      <c r="T200" s="180" t="str">
        <f t="shared" si="75"/>
        <v>人</v>
      </c>
      <c r="U200" s="97"/>
      <c r="V200" s="111">
        <f t="shared" si="76"/>
        <v>0</v>
      </c>
      <c r="W200" s="100"/>
    </row>
    <row r="201" spans="1:23" s="2" customFormat="1" ht="25.5" hidden="1" customHeight="1">
      <c r="A201" s="177"/>
      <c r="B201" s="178" t="str">
        <f>MID(A201,1,MIN(IF(ISERROR(FIND({"县","市","区"},A201)),4^8,FIND({"县","市","区"},A201))))</f>
        <v/>
      </c>
      <c r="C201" s="178" t="str">
        <f>IF(ISERROR(MID(A201,LEN(B201)+1,MAX(IF(ISERROR(FIND({"道","乡","镇","处","场","区"},A201,LEN(B201)+1)),0,(FIND({"道","乡","镇","处","场","区"},A201,LEN(B201)+1))))-LEN(B201))),"",MID(A201,LEN(B201)+1,MIN(IF(ISERROR(FIND({"道","乡","镇","处","场","区"},A201,LEN(B201)+3)),4^8,(FIND({"道","乡","镇","处","场","区"},A201,LEN(B201)+3))))-LEN(B201)))</f>
        <v/>
      </c>
      <c r="D201" s="178" t="str">
        <f t="array" ref="D201">IF(ISERROR(MID(A201,LEN(B201)+LEN(C201)+1,MAX(IF(ISERROR(FIND({"区","村","会","场"},A201,LEN(B201)+LEN(C201)+1)),0,(FIND({"区","村","会","场"},A201,LEN(B201)+LEN(C201)+1))))-LEN(B201)-LEN(C201))),"",MID(A201,LEN(B201)+LEN(C201)+1,MAX(IF(ISERROR(FIND({"区","村","会","场"},A201,LEN(B201)+LEN(C201)+3)),0,(FIND({"区","村","会","场"},A201,LEN(B201)+LEN(C201)+3))))-LEN(B201)-LEN(C201)))</f>
        <v/>
      </c>
      <c r="E201" s="49"/>
      <c r="F201" s="49" t="str">
        <f t="array" ref="F201">IF(G201="","","项")</f>
        <v/>
      </c>
      <c r="G201" s="49"/>
      <c r="H201" s="49"/>
      <c r="I201" s="49"/>
      <c r="J201" s="49"/>
      <c r="K201" s="49"/>
      <c r="L201" s="49">
        <f t="shared" si="73"/>
        <v>0</v>
      </c>
      <c r="M201" s="49"/>
      <c r="N201" s="84"/>
      <c r="O201" s="166"/>
      <c r="P201" s="53"/>
      <c r="Q201" s="196" t="str">
        <f t="shared" si="74"/>
        <v/>
      </c>
      <c r="R201" s="168" t="s">
        <v>150</v>
      </c>
      <c r="S201" s="169"/>
      <c r="T201" s="180" t="str">
        <f t="shared" si="75"/>
        <v>人</v>
      </c>
      <c r="U201" s="97"/>
      <c r="V201" s="111">
        <f t="shared" si="76"/>
        <v>0</v>
      </c>
      <c r="W201" s="100"/>
    </row>
    <row r="202" spans="1:23" s="2" customFormat="1" ht="25.5" hidden="1" customHeight="1">
      <c r="A202" s="177"/>
      <c r="B202" s="178" t="str">
        <f>MID(A202,1,MIN(IF(ISERROR(FIND({"县","市","区"},A202)),4^8,FIND({"县","市","区"},A202))))</f>
        <v/>
      </c>
      <c r="C202" s="178" t="str">
        <f>IF(ISERROR(MID(A202,LEN(B202)+1,MAX(IF(ISERROR(FIND({"道","乡","镇","处","场","区"},A202,LEN(B202)+1)),0,(FIND({"道","乡","镇","处","场","区"},A202,LEN(B202)+1))))-LEN(B202))),"",MID(A202,LEN(B202)+1,MIN(IF(ISERROR(FIND({"道","乡","镇","处","场","区"},A202,LEN(B202)+3)),4^8,(FIND({"道","乡","镇","处","场","区"},A202,LEN(B202)+3))))-LEN(B202)))</f>
        <v/>
      </c>
      <c r="D202" s="178" t="str">
        <f t="array" ref="D202">IF(ISERROR(MID(A202,LEN(B202)+LEN(C202)+1,MAX(IF(ISERROR(FIND({"区","村","会","场"},A202,LEN(B202)+LEN(C202)+1)),0,(FIND({"区","村","会","场"},A202,LEN(B202)+LEN(C202)+1))))-LEN(B202)-LEN(C202))),"",MID(A202,LEN(B202)+LEN(C202)+1,MAX(IF(ISERROR(FIND({"区","村","会","场"},A202,LEN(B202)+LEN(C202)+3)),0,(FIND({"区","村","会","场"},A202,LEN(B202)+LEN(C202)+3))))-LEN(B202)-LEN(C202)))</f>
        <v/>
      </c>
      <c r="E202" s="49"/>
      <c r="F202" s="49" t="str">
        <f t="array" ref="F202">IF(G202="","","项")</f>
        <v/>
      </c>
      <c r="G202" s="49"/>
      <c r="H202" s="49"/>
      <c r="I202" s="49"/>
      <c r="J202" s="49"/>
      <c r="K202" s="49"/>
      <c r="L202" s="49">
        <f t="shared" si="73"/>
        <v>0</v>
      </c>
      <c r="M202" s="49"/>
      <c r="N202" s="84"/>
      <c r="O202" s="166"/>
      <c r="P202" s="53"/>
      <c r="Q202" s="196" t="str">
        <f t="shared" si="74"/>
        <v/>
      </c>
      <c r="R202" s="168" t="s">
        <v>150</v>
      </c>
      <c r="S202" s="169"/>
      <c r="T202" s="180" t="str">
        <f t="shared" si="75"/>
        <v>人</v>
      </c>
      <c r="U202" s="97"/>
      <c r="V202" s="111">
        <f t="shared" si="76"/>
        <v>0</v>
      </c>
      <c r="W202" s="100"/>
    </row>
    <row r="203" spans="1:23" s="2" customFormat="1" ht="25.5" hidden="1" customHeight="1">
      <c r="A203" s="177"/>
      <c r="B203" s="178" t="str">
        <f>MID(A203,1,MIN(IF(ISERROR(FIND({"县","市","区"},A203)),4^8,FIND({"县","市","区"},A203))))</f>
        <v/>
      </c>
      <c r="C203" s="178" t="str">
        <f>IF(ISERROR(MID(A203,LEN(B203)+1,MAX(IF(ISERROR(FIND({"道","乡","镇","处","场","区"},A203,LEN(B203)+1)),0,(FIND({"道","乡","镇","处","场","区"},A203,LEN(B203)+1))))-LEN(B203))),"",MID(A203,LEN(B203)+1,MIN(IF(ISERROR(FIND({"道","乡","镇","处","场","区"},A203,LEN(B203)+3)),4^8,(FIND({"道","乡","镇","处","场","区"},A203,LEN(B203)+3))))-LEN(B203)))</f>
        <v/>
      </c>
      <c r="D203" s="178" t="str">
        <f t="array" ref="D203">IF(ISERROR(MID(A203,LEN(B203)+LEN(C203)+1,MAX(IF(ISERROR(FIND({"区","村","会","场"},A203,LEN(B203)+LEN(C203)+1)),0,(FIND({"区","村","会","场"},A203,LEN(B203)+LEN(C203)+1))))-LEN(B203)-LEN(C203))),"",MID(A203,LEN(B203)+LEN(C203)+1,MAX(IF(ISERROR(FIND({"区","村","会","场"},A203,LEN(B203)+LEN(C203)+3)),0,(FIND({"区","村","会","场"},A203,LEN(B203)+LEN(C203)+3))))-LEN(B203)-LEN(C203)))</f>
        <v/>
      </c>
      <c r="E203" s="49"/>
      <c r="F203" s="49" t="str">
        <f t="array" ref="F203">IF(G203="","","项")</f>
        <v/>
      </c>
      <c r="G203" s="49"/>
      <c r="H203" s="49"/>
      <c r="I203" s="49"/>
      <c r="J203" s="49"/>
      <c r="K203" s="49"/>
      <c r="L203" s="49">
        <f t="shared" si="73"/>
        <v>0</v>
      </c>
      <c r="M203" s="49"/>
      <c r="N203" s="84"/>
      <c r="O203" s="166"/>
      <c r="P203" s="53"/>
      <c r="Q203" s="196" t="str">
        <f t="shared" si="74"/>
        <v/>
      </c>
      <c r="R203" s="168" t="s">
        <v>150</v>
      </c>
      <c r="S203" s="169"/>
      <c r="T203" s="180" t="str">
        <f t="shared" si="75"/>
        <v>人</v>
      </c>
      <c r="U203" s="97"/>
      <c r="V203" s="111">
        <f t="shared" si="76"/>
        <v>0</v>
      </c>
      <c r="W203" s="100"/>
    </row>
    <row r="204" spans="1:23" s="2" customFormat="1" ht="21.75" hidden="1" customHeight="1">
      <c r="A204" s="177"/>
      <c r="B204" s="178" t="str">
        <f>MID(A204,1,MIN(IF(ISERROR(FIND({"县","市","区"},A204)),4^8,FIND({"县","市","区"},A204))))</f>
        <v/>
      </c>
      <c r="C204" s="178" t="str">
        <f>IF(ISERROR(MID(A204,LEN(B204)+1,MAX(IF(ISERROR(FIND({"道","乡","镇","处","场","区"},A204,LEN(B204)+1)),0,(FIND({"道","乡","镇","处","场","区"},A204,LEN(B204)+1))))-LEN(B204))),"",MID(A204,LEN(B204)+1,MIN(IF(ISERROR(FIND({"道","乡","镇","处","场","区"},A204,LEN(B204)+3)),4^8,(FIND({"道","乡","镇","处","场","区"},A204,LEN(B204)+3))))-LEN(B204)))</f>
        <v/>
      </c>
      <c r="D204" s="178" t="str">
        <f t="array" ref="D204">IF(ISERROR(MID(A204,LEN(B204)+LEN(C204)+1,MAX(IF(ISERROR(FIND({"区","村","会","场"},A204,LEN(B204)+LEN(C204)+1)),0,(FIND({"区","村","会","场"},A204,LEN(B204)+LEN(C204)+1))))-LEN(B204)-LEN(C204))),"",MID(A204,LEN(B204)+LEN(C204)+1,MAX(IF(ISERROR(FIND({"区","村","会","场"},A204,LEN(B204)+LEN(C204)+3)),0,(FIND({"区","村","会","场"},A204,LEN(B204)+LEN(C204)+3))))-LEN(B204)-LEN(C204)))</f>
        <v/>
      </c>
      <c r="E204" s="49"/>
      <c r="F204" s="49" t="str">
        <f t="array" ref="F204">IF(G204="","","项")</f>
        <v/>
      </c>
      <c r="G204" s="49"/>
      <c r="H204" s="49"/>
      <c r="I204" s="49"/>
      <c r="J204" s="49"/>
      <c r="K204" s="49"/>
      <c r="L204" s="49">
        <f t="shared" si="73"/>
        <v>0</v>
      </c>
      <c r="M204" s="49"/>
      <c r="N204" s="84"/>
      <c r="O204" s="166"/>
      <c r="P204" s="53"/>
      <c r="Q204" s="196" t="str">
        <f t="shared" si="74"/>
        <v/>
      </c>
      <c r="R204" s="168" t="s">
        <v>150</v>
      </c>
      <c r="S204" s="169"/>
      <c r="T204" s="180" t="str">
        <f t="shared" si="75"/>
        <v>人</v>
      </c>
      <c r="U204" s="97"/>
      <c r="V204" s="111">
        <f t="shared" si="76"/>
        <v>0</v>
      </c>
      <c r="W204" s="100"/>
    </row>
    <row r="205" spans="1:23" s="2" customFormat="1" ht="25.5" hidden="1" customHeight="1">
      <c r="A205" s="37" t="s">
        <v>152</v>
      </c>
      <c r="B205" s="38"/>
      <c r="C205" s="38"/>
      <c r="D205" s="38"/>
      <c r="E205" s="38"/>
      <c r="F205" s="38" t="s">
        <v>25</v>
      </c>
      <c r="G205" s="40">
        <f>SUM(G206:G210)</f>
        <v>0</v>
      </c>
      <c r="H205" s="38"/>
      <c r="I205" s="38"/>
      <c r="J205" s="38"/>
      <c r="K205" s="40"/>
      <c r="L205" s="40">
        <f t="shared" ref="L205:N205" si="77">SUM(L206:L210)</f>
        <v>0</v>
      </c>
      <c r="M205" s="40">
        <f t="shared" si="77"/>
        <v>0</v>
      </c>
      <c r="N205" s="40">
        <f t="shared" si="77"/>
        <v>0</v>
      </c>
      <c r="O205" s="92" t="s">
        <v>153</v>
      </c>
      <c r="P205" s="187">
        <f t="array" ref="P205">SUM(IF(ISERROR(SEARCH("职业教育",O206:O210)),0,1)*P206:P210)</f>
        <v>0</v>
      </c>
      <c r="Q205" s="197" t="s">
        <v>148</v>
      </c>
      <c r="R205" s="92" t="s">
        <v>150</v>
      </c>
      <c r="S205" s="198">
        <f t="array" ref="S205">SUM(IF(ISERROR(SEARCH("培训移民",R206:R210)),0,1)*S206:S210)</f>
        <v>0</v>
      </c>
      <c r="T205" s="197" t="s">
        <v>33</v>
      </c>
      <c r="U205" s="146"/>
      <c r="V205" s="111">
        <f t="shared" si="76"/>
        <v>0</v>
      </c>
      <c r="W205" s="100"/>
    </row>
    <row r="206" spans="1:23" s="2" customFormat="1" ht="25.5" hidden="1" customHeight="1">
      <c r="A206" s="177"/>
      <c r="B206" s="178" t="str">
        <f>MID(A206,1,MIN(IF(ISERROR(FIND({"县","市","区"},A206)),4^8,FIND({"县","市","区"},A206))))</f>
        <v/>
      </c>
      <c r="C206" s="178" t="str">
        <f>IF(ISERROR(MID(A206,LEN(B206)+1,MAX(IF(ISERROR(FIND({"道","乡","镇","处","场","区"},A206,LEN(B206)+1)),0,(FIND({"道","乡","镇","处","场","区"},A206,LEN(B206)+1))))-LEN(B206))),"",MID(A206,LEN(B206)+1,MIN(IF(ISERROR(FIND({"道","乡","镇","处","场","区"},A206,LEN(B206)+3)),4^8,(FIND({"道","乡","镇","处","场","区"},A206,LEN(B206)+3))))-LEN(B206)))</f>
        <v/>
      </c>
      <c r="D206" s="178" t="str">
        <f t="array" ref="D206">IF(ISERROR(MID(A206,LEN(B206)+LEN(C206)+1,MAX(IF(ISERROR(FIND({"区","村","会","场"},A206,LEN(B206)+LEN(C206)+1)),0,(FIND({"区","村","会","场"},A206,LEN(B206)+LEN(C206)+1))))-LEN(B206)-LEN(C206))),"",MID(A206,LEN(B206)+LEN(C206)+1,MAX(IF(ISERROR(FIND({"区","村","会","场"},A206,LEN(B206)+LEN(C206)+3)),0,(FIND({"区","村","会","场"},A206,LEN(B206)+LEN(C206)+3))))-LEN(B206)-LEN(C206)))</f>
        <v/>
      </c>
      <c r="E206" s="49"/>
      <c r="F206" s="49" t="str">
        <f t="array" ref="F206">IF(G206="","","项")</f>
        <v/>
      </c>
      <c r="G206" s="49"/>
      <c r="H206" s="49"/>
      <c r="I206" s="49"/>
      <c r="J206" s="49"/>
      <c r="K206" s="49"/>
      <c r="L206" s="49">
        <f t="shared" ref="L206:L210" si="78">SUM(M206:N206)</f>
        <v>0</v>
      </c>
      <c r="M206" s="49"/>
      <c r="N206" s="84"/>
      <c r="O206" s="159"/>
      <c r="P206" s="58"/>
      <c r="Q206" s="176"/>
      <c r="R206" s="159" t="s">
        <v>150</v>
      </c>
      <c r="S206" s="58"/>
      <c r="T206" s="176" t="str">
        <f t="shared" ref="T206:T210" si="79">IF(R206="培训移民","人",IF(R206="受益牲畜","头",""))</f>
        <v>人</v>
      </c>
      <c r="U206" s="97"/>
      <c r="V206" s="111">
        <f t="shared" si="76"/>
        <v>0</v>
      </c>
      <c r="W206" s="100"/>
    </row>
    <row r="207" spans="1:23" s="2" customFormat="1" ht="25.5" hidden="1" customHeight="1">
      <c r="A207" s="177"/>
      <c r="B207" s="178" t="str">
        <f>MID(A207,1,MIN(IF(ISERROR(FIND({"县","市","区"},A207)),4^8,FIND({"县","市","区"},A207))))</f>
        <v/>
      </c>
      <c r="C207" s="178" t="str">
        <f>IF(ISERROR(MID(A207,LEN(B207)+1,MAX(IF(ISERROR(FIND({"道","乡","镇","处","场","区"},A207,LEN(B207)+1)),0,(FIND({"道","乡","镇","处","场","区"},A207,LEN(B207)+1))))-LEN(B207))),"",MID(A207,LEN(B207)+1,MIN(IF(ISERROR(FIND({"道","乡","镇","处","场","区"},A207,LEN(B207)+3)),4^8,(FIND({"道","乡","镇","处","场","区"},A207,LEN(B207)+3))))-LEN(B207)))</f>
        <v/>
      </c>
      <c r="D207" s="178" t="str">
        <f t="array" ref="D207">IF(ISERROR(MID(A207,LEN(B207)+LEN(C207)+1,MAX(IF(ISERROR(FIND({"区","村","会","场"},A207,LEN(B207)+LEN(C207)+1)),0,(FIND({"区","村","会","场"},A207,LEN(B207)+LEN(C207)+1))))-LEN(B207)-LEN(C207))),"",MID(A207,LEN(B207)+LEN(C207)+1,MAX(IF(ISERROR(FIND({"区","村","会","场"},A207,LEN(B207)+LEN(C207)+3)),0,(FIND({"区","村","会","场"},A207,LEN(B207)+LEN(C207)+3))))-LEN(B207)-LEN(C207)))</f>
        <v/>
      </c>
      <c r="E207" s="49"/>
      <c r="F207" s="49" t="str">
        <f t="array" ref="F207">IF(G207="","","项")</f>
        <v/>
      </c>
      <c r="G207" s="49"/>
      <c r="H207" s="49"/>
      <c r="I207" s="49"/>
      <c r="J207" s="49"/>
      <c r="K207" s="49"/>
      <c r="L207" s="49">
        <f t="shared" si="78"/>
        <v>0</v>
      </c>
      <c r="M207" s="49"/>
      <c r="N207" s="84"/>
      <c r="O207" s="159"/>
      <c r="P207" s="58"/>
      <c r="Q207" s="176"/>
      <c r="R207" s="159" t="s">
        <v>150</v>
      </c>
      <c r="S207" s="58"/>
      <c r="T207" s="176" t="str">
        <f t="shared" si="79"/>
        <v>人</v>
      </c>
      <c r="U207" s="97"/>
      <c r="V207" s="111">
        <f t="shared" si="76"/>
        <v>0</v>
      </c>
      <c r="W207" s="100"/>
    </row>
    <row r="208" spans="1:23" s="2" customFormat="1" ht="25.5" hidden="1" customHeight="1">
      <c r="A208" s="177"/>
      <c r="B208" s="178" t="str">
        <f>MID(A208,1,MIN(IF(ISERROR(FIND({"县","市","区"},A208)),4^8,FIND({"县","市","区"},A208))))</f>
        <v/>
      </c>
      <c r="C208" s="178" t="str">
        <f>IF(ISERROR(MID(A208,LEN(B208)+1,MAX(IF(ISERROR(FIND({"道","乡","镇","处","场","区"},A208,LEN(B208)+1)),0,(FIND({"道","乡","镇","处","场","区"},A208,LEN(B208)+1))))-LEN(B208))),"",MID(A208,LEN(B208)+1,MIN(IF(ISERROR(FIND({"道","乡","镇","处","场","区"},A208,LEN(B208)+3)),4^8,(FIND({"道","乡","镇","处","场","区"},A208,LEN(B208)+3))))-LEN(B208)))</f>
        <v/>
      </c>
      <c r="D208" s="178" t="str">
        <f t="array" ref="D208">IF(ISERROR(MID(A208,LEN(B208)+LEN(C208)+1,MAX(IF(ISERROR(FIND({"区","村","会","场"},A208,LEN(B208)+LEN(C208)+1)),0,(FIND({"区","村","会","场"},A208,LEN(B208)+LEN(C208)+1))))-LEN(B208)-LEN(C208))),"",MID(A208,LEN(B208)+LEN(C208)+1,MAX(IF(ISERROR(FIND({"区","村","会","场"},A208,LEN(B208)+LEN(C208)+3)),0,(FIND({"区","村","会","场"},A208,LEN(B208)+LEN(C208)+3))))-LEN(B208)-LEN(C208)))</f>
        <v/>
      </c>
      <c r="E208" s="49"/>
      <c r="F208" s="49" t="str">
        <f t="array" ref="F208">IF(G208="","","项")</f>
        <v/>
      </c>
      <c r="G208" s="49"/>
      <c r="H208" s="49"/>
      <c r="I208" s="49"/>
      <c r="J208" s="49"/>
      <c r="K208" s="49"/>
      <c r="L208" s="49">
        <f t="shared" si="78"/>
        <v>0</v>
      </c>
      <c r="M208" s="49"/>
      <c r="N208" s="84"/>
      <c r="O208" s="159"/>
      <c r="P208" s="58"/>
      <c r="Q208" s="176"/>
      <c r="R208" s="159" t="s">
        <v>150</v>
      </c>
      <c r="S208" s="58"/>
      <c r="T208" s="176" t="str">
        <f t="shared" si="79"/>
        <v>人</v>
      </c>
      <c r="U208" s="97"/>
      <c r="V208" s="111">
        <f t="shared" si="76"/>
        <v>0</v>
      </c>
      <c r="W208" s="100"/>
    </row>
    <row r="209" spans="1:23" s="2" customFormat="1" ht="25.5" hidden="1" customHeight="1">
      <c r="A209" s="177"/>
      <c r="B209" s="178" t="str">
        <f>MID(A209,1,MIN(IF(ISERROR(FIND({"县","市","区"},A209)),4^8,FIND({"县","市","区"},A209))))</f>
        <v/>
      </c>
      <c r="C209" s="178" t="str">
        <f>IF(ISERROR(MID(A209,LEN(B209)+1,MAX(IF(ISERROR(FIND({"道","乡","镇","处","场","区"},A209,LEN(B209)+1)),0,(FIND({"道","乡","镇","处","场","区"},A209,LEN(B209)+1))))-LEN(B209))),"",MID(A209,LEN(B209)+1,MIN(IF(ISERROR(FIND({"道","乡","镇","处","场","区"},A209,LEN(B209)+3)),4^8,(FIND({"道","乡","镇","处","场","区"},A209,LEN(B209)+3))))-LEN(B209)))</f>
        <v/>
      </c>
      <c r="D209" s="178" t="str">
        <f t="array" ref="D209">IF(ISERROR(MID(A209,LEN(B209)+LEN(C209)+1,MAX(IF(ISERROR(FIND({"区","村","会","场"},A209,LEN(B209)+LEN(C209)+1)),0,(FIND({"区","村","会","场"},A209,LEN(B209)+LEN(C209)+1))))-LEN(B209)-LEN(C209))),"",MID(A209,LEN(B209)+LEN(C209)+1,MAX(IF(ISERROR(FIND({"区","村","会","场"},A209,LEN(B209)+LEN(C209)+3)),0,(FIND({"区","村","会","场"},A209,LEN(B209)+LEN(C209)+3))))-LEN(B209)-LEN(C209)))</f>
        <v/>
      </c>
      <c r="E209" s="49"/>
      <c r="F209" s="49" t="str">
        <f t="array" ref="F209">IF(G209="","","项")</f>
        <v/>
      </c>
      <c r="G209" s="49"/>
      <c r="H209" s="49"/>
      <c r="I209" s="49"/>
      <c r="J209" s="49"/>
      <c r="K209" s="49"/>
      <c r="L209" s="49">
        <f t="shared" si="78"/>
        <v>0</v>
      </c>
      <c r="M209" s="49"/>
      <c r="N209" s="84"/>
      <c r="O209" s="159"/>
      <c r="P209" s="58"/>
      <c r="Q209" s="176"/>
      <c r="R209" s="159" t="s">
        <v>150</v>
      </c>
      <c r="S209" s="58"/>
      <c r="T209" s="176" t="str">
        <f t="shared" si="79"/>
        <v>人</v>
      </c>
      <c r="U209" s="97"/>
      <c r="V209" s="111">
        <f t="shared" si="76"/>
        <v>0</v>
      </c>
      <c r="W209" s="100"/>
    </row>
    <row r="210" spans="1:23" s="2" customFormat="1" ht="21.75" hidden="1" customHeight="1">
      <c r="A210" s="177"/>
      <c r="B210" s="178" t="str">
        <f>MID(A210,1,MIN(IF(ISERROR(FIND({"县","市","区"},A210)),4^8,FIND({"县","市","区"},A210))))</f>
        <v/>
      </c>
      <c r="C210" s="178" t="str">
        <f>IF(ISERROR(MID(A210,LEN(B210)+1,MAX(IF(ISERROR(FIND({"道","乡","镇","处","场","区"},A210,LEN(B210)+1)),0,(FIND({"道","乡","镇","处","场","区"},A210,LEN(B210)+1))))-LEN(B210))),"",MID(A210,LEN(B210)+1,MIN(IF(ISERROR(FIND({"道","乡","镇","处","场","区"},A210,LEN(B210)+3)),4^8,(FIND({"道","乡","镇","处","场","区"},A210,LEN(B210)+3))))-LEN(B210)))</f>
        <v/>
      </c>
      <c r="D210" s="178" t="str">
        <f t="array" ref="D210">IF(ISERROR(MID(A210,LEN(B210)+LEN(C210)+1,MAX(IF(ISERROR(FIND({"区","村","会","场"},A210,LEN(B210)+LEN(C210)+1)),0,(FIND({"区","村","会","场"},A210,LEN(B210)+LEN(C210)+1))))-LEN(B210)-LEN(C210))),"",MID(A210,LEN(B210)+LEN(C210)+1,MAX(IF(ISERROR(FIND({"区","村","会","场"},A210,LEN(B210)+LEN(C210)+3)),0,(FIND({"区","村","会","场"},A210,LEN(B210)+LEN(C210)+3))))-LEN(B210)-LEN(C210)))</f>
        <v/>
      </c>
      <c r="E210" s="49"/>
      <c r="F210" s="49" t="str">
        <f t="array" ref="F210">IF(G210="","","项")</f>
        <v/>
      </c>
      <c r="G210" s="49"/>
      <c r="H210" s="49"/>
      <c r="I210" s="49"/>
      <c r="J210" s="49"/>
      <c r="K210" s="49"/>
      <c r="L210" s="49">
        <f t="shared" si="78"/>
        <v>0</v>
      </c>
      <c r="M210" s="49"/>
      <c r="N210" s="84"/>
      <c r="O210" s="159"/>
      <c r="P210" s="58"/>
      <c r="Q210" s="176"/>
      <c r="R210" s="159" t="s">
        <v>150</v>
      </c>
      <c r="S210" s="58"/>
      <c r="T210" s="176" t="str">
        <f t="shared" si="79"/>
        <v>人</v>
      </c>
      <c r="U210" s="97"/>
      <c r="V210" s="111">
        <f t="shared" si="76"/>
        <v>0</v>
      </c>
      <c r="W210" s="100"/>
    </row>
    <row r="211" spans="1:23" s="2" customFormat="1" ht="25.5" hidden="1" customHeight="1">
      <c r="A211" s="37" t="s">
        <v>154</v>
      </c>
      <c r="B211" s="38"/>
      <c r="C211" s="38"/>
      <c r="D211" s="38"/>
      <c r="E211" s="38"/>
      <c r="F211" s="38" t="s">
        <v>25</v>
      </c>
      <c r="G211" s="40">
        <f>SUM(G212:G215)</f>
        <v>0</v>
      </c>
      <c r="H211" s="38"/>
      <c r="I211" s="38"/>
      <c r="J211" s="38"/>
      <c r="K211" s="40"/>
      <c r="L211" s="40">
        <f t="shared" ref="L211:N211" si="80">SUM(L212:L215)</f>
        <v>0</v>
      </c>
      <c r="M211" s="40">
        <f t="shared" si="80"/>
        <v>0</v>
      </c>
      <c r="N211" s="40">
        <f t="shared" si="80"/>
        <v>0</v>
      </c>
      <c r="O211" s="92" t="s">
        <v>155</v>
      </c>
      <c r="P211" s="187">
        <f t="array" ref="P211">SUM(IF(ISERROR(SEARCH("移民干部培训",O212:O215)),0,1)*P212:P215)</f>
        <v>0</v>
      </c>
      <c r="Q211" s="197" t="s">
        <v>148</v>
      </c>
      <c r="R211" s="92" t="s">
        <v>150</v>
      </c>
      <c r="S211" s="198">
        <f t="array" ref="S211">SUM(IF(ISERROR(SEARCH("培训移民",R212:R215)),0,1)*S212:S215)</f>
        <v>0</v>
      </c>
      <c r="T211" s="197" t="s">
        <v>33</v>
      </c>
      <c r="U211" s="146"/>
      <c r="V211" s="111">
        <f t="shared" si="76"/>
        <v>0</v>
      </c>
      <c r="W211" s="100"/>
    </row>
    <row r="212" spans="1:23" s="2" customFormat="1" ht="25.5" hidden="1" customHeight="1">
      <c r="A212" s="177"/>
      <c r="B212" s="178" t="str">
        <f>MID(A212,1,MIN(IF(ISERROR(FIND({"县","市","区"},A212)),4^8,FIND({"县","市","区"},A212))))</f>
        <v/>
      </c>
      <c r="C212" s="178" t="str">
        <f>IF(ISERROR(MID(A212,LEN(B212)+1,MAX(IF(ISERROR(FIND({"道","乡","镇","处","场","区"},A212,LEN(B212)+1)),0,(FIND({"道","乡","镇","处","场","区"},A212,LEN(B212)+1))))-LEN(B212))),"",MID(A212,LEN(B212)+1,MIN(IF(ISERROR(FIND({"道","乡","镇","处","场","区"},A212,LEN(B212)+3)),4^8,(FIND({"道","乡","镇","处","场","区"},A212,LEN(B212)+3))))-LEN(B212)))</f>
        <v/>
      </c>
      <c r="D212" s="178" t="str">
        <f t="array" ref="D212">IF(ISERROR(MID(A212,LEN(B212)+LEN(C212)+1,MAX(IF(ISERROR(FIND({"区","村","会","场"},A212,LEN(B212)+LEN(C212)+1)),0,(FIND({"区","村","会","场"},A212,LEN(B212)+LEN(C212)+1))))-LEN(B212)-LEN(C212))),"",MID(A212,LEN(B212)+LEN(C212)+1,MAX(IF(ISERROR(FIND({"区","村","会","场"},A212,LEN(B212)+LEN(C212)+3)),0,(FIND({"区","村","会","场"},A212,LEN(B212)+LEN(C212)+3))))-LEN(B212)-LEN(C212)))</f>
        <v/>
      </c>
      <c r="E212" s="49"/>
      <c r="F212" s="49" t="str">
        <f t="array" ref="F212">IF(G212="","","项")</f>
        <v/>
      </c>
      <c r="G212" s="49"/>
      <c r="H212" s="49"/>
      <c r="I212" s="49"/>
      <c r="J212" s="49"/>
      <c r="K212" s="49"/>
      <c r="L212" s="49">
        <f t="shared" ref="L212:L215" si="81">SUM(M212:N212)</f>
        <v>0</v>
      </c>
      <c r="M212" s="49"/>
      <c r="N212" s="84"/>
      <c r="O212" s="159"/>
      <c r="P212" s="58"/>
      <c r="Q212" s="176" t="str">
        <f t="shared" ref="Q212:Q215" si="82">IF(O212="","","人.次")</f>
        <v/>
      </c>
      <c r="R212" s="159" t="s">
        <v>150</v>
      </c>
      <c r="S212" s="58"/>
      <c r="T212" s="176" t="str">
        <f t="shared" ref="T212:T215" si="83">IF(R212="培训移民","人",IF(R212="受益牲畜","头",""))</f>
        <v>人</v>
      </c>
      <c r="U212" s="97"/>
      <c r="V212" s="111">
        <f t="shared" si="76"/>
        <v>0</v>
      </c>
      <c r="W212" s="100"/>
    </row>
    <row r="213" spans="1:23" s="2" customFormat="1" ht="25.5" hidden="1" customHeight="1">
      <c r="A213" s="177"/>
      <c r="B213" s="178" t="str">
        <f>MID(A213,1,MIN(IF(ISERROR(FIND({"县","市","区"},A213)),4^8,FIND({"县","市","区"},A213))))</f>
        <v/>
      </c>
      <c r="C213" s="178" t="str">
        <f>IF(ISERROR(MID(A213,LEN(B213)+1,MAX(IF(ISERROR(FIND({"道","乡","镇","处","场","区"},A213,LEN(B213)+1)),0,(FIND({"道","乡","镇","处","场","区"},A213,LEN(B213)+1))))-LEN(B213))),"",MID(A213,LEN(B213)+1,MIN(IF(ISERROR(FIND({"道","乡","镇","处","场","区"},A213,LEN(B213)+3)),4^8,(FIND({"道","乡","镇","处","场","区"},A213,LEN(B213)+3))))-LEN(B213)))</f>
        <v/>
      </c>
      <c r="D213" s="178" t="str">
        <f t="array" ref="D213">IF(ISERROR(MID(A213,LEN(B213)+LEN(C213)+1,MAX(IF(ISERROR(FIND({"区","村","会","场"},A213,LEN(B213)+LEN(C213)+1)),0,(FIND({"区","村","会","场"},A213,LEN(B213)+LEN(C213)+1))))-LEN(B213)-LEN(C213))),"",MID(A213,LEN(B213)+LEN(C213)+1,MAX(IF(ISERROR(FIND({"区","村","会","场"},A213,LEN(B213)+LEN(C213)+3)),0,(FIND({"区","村","会","场"},A213,LEN(B213)+LEN(C213)+3))))-LEN(B213)-LEN(C213)))</f>
        <v/>
      </c>
      <c r="E213" s="49"/>
      <c r="F213" s="49" t="str">
        <f t="array" ref="F213">IF(G213="","","项")</f>
        <v/>
      </c>
      <c r="G213" s="49"/>
      <c r="H213" s="49"/>
      <c r="I213" s="49"/>
      <c r="J213" s="49"/>
      <c r="K213" s="49"/>
      <c r="L213" s="49">
        <f t="shared" si="81"/>
        <v>0</v>
      </c>
      <c r="M213" s="49"/>
      <c r="N213" s="84"/>
      <c r="O213" s="159"/>
      <c r="P213" s="58"/>
      <c r="Q213" s="176" t="str">
        <f t="shared" si="82"/>
        <v/>
      </c>
      <c r="R213" s="159" t="s">
        <v>150</v>
      </c>
      <c r="S213" s="58"/>
      <c r="T213" s="176" t="str">
        <f t="shared" si="83"/>
        <v>人</v>
      </c>
      <c r="U213" s="97"/>
      <c r="V213" s="111">
        <f t="shared" si="76"/>
        <v>0</v>
      </c>
      <c r="W213" s="100"/>
    </row>
    <row r="214" spans="1:23" s="2" customFormat="1" ht="25.5" hidden="1" customHeight="1">
      <c r="A214" s="177"/>
      <c r="B214" s="178" t="str">
        <f>MID(A214,1,MIN(IF(ISERROR(FIND({"县","市","区"},A214)),4^8,FIND({"县","市","区"},A214))))</f>
        <v/>
      </c>
      <c r="C214" s="178" t="str">
        <f>IF(ISERROR(MID(A214,LEN(B214)+1,MAX(IF(ISERROR(FIND({"道","乡","镇","处","场","区"},A214,LEN(B214)+1)),0,(FIND({"道","乡","镇","处","场","区"},A214,LEN(B214)+1))))-LEN(B214))),"",MID(A214,LEN(B214)+1,MIN(IF(ISERROR(FIND({"道","乡","镇","处","场","区"},A214,LEN(B214)+3)),4^8,(FIND({"道","乡","镇","处","场","区"},A214,LEN(B214)+3))))-LEN(B214)))</f>
        <v/>
      </c>
      <c r="D214" s="178" t="str">
        <f t="array" ref="D214">IF(ISERROR(MID(A214,LEN(B214)+LEN(C214)+1,MAX(IF(ISERROR(FIND({"区","村","会","场"},A214,LEN(B214)+LEN(C214)+1)),0,(FIND({"区","村","会","场"},A214,LEN(B214)+LEN(C214)+1))))-LEN(B214)-LEN(C214))),"",MID(A214,LEN(B214)+LEN(C214)+1,MAX(IF(ISERROR(FIND({"区","村","会","场"},A214,LEN(B214)+LEN(C214)+3)),0,(FIND({"区","村","会","场"},A214,LEN(B214)+LEN(C214)+3))))-LEN(B214)-LEN(C214)))</f>
        <v/>
      </c>
      <c r="E214" s="49"/>
      <c r="F214" s="49" t="str">
        <f t="array" ref="F214">IF(G214="","","项")</f>
        <v/>
      </c>
      <c r="G214" s="49"/>
      <c r="H214" s="49"/>
      <c r="I214" s="49"/>
      <c r="J214" s="49"/>
      <c r="K214" s="49"/>
      <c r="L214" s="49">
        <f t="shared" si="81"/>
        <v>0</v>
      </c>
      <c r="M214" s="49"/>
      <c r="N214" s="84"/>
      <c r="O214" s="159"/>
      <c r="P214" s="58"/>
      <c r="Q214" s="176" t="str">
        <f t="shared" si="82"/>
        <v/>
      </c>
      <c r="R214" s="159" t="s">
        <v>150</v>
      </c>
      <c r="S214" s="58"/>
      <c r="T214" s="176" t="str">
        <f t="shared" si="83"/>
        <v>人</v>
      </c>
      <c r="U214" s="97"/>
      <c r="V214" s="111">
        <f t="shared" si="76"/>
        <v>0</v>
      </c>
      <c r="W214" s="100"/>
    </row>
    <row r="215" spans="1:23" s="2" customFormat="1" ht="21.75" hidden="1" customHeight="1">
      <c r="A215" s="177"/>
      <c r="B215" s="178" t="str">
        <f>MID(A215,1,MIN(IF(ISERROR(FIND({"县","市","区"},A215)),4^8,FIND({"县","市","区"},A215))))</f>
        <v/>
      </c>
      <c r="C215" s="178" t="str">
        <f>IF(ISERROR(MID(A215,LEN(B215)+1,MAX(IF(ISERROR(FIND({"道","乡","镇","处","场","区"},A215,LEN(B215)+1)),0,(FIND({"道","乡","镇","处","场","区"},A215,LEN(B215)+1))))-LEN(B215))),"",MID(A215,LEN(B215)+1,MIN(IF(ISERROR(FIND({"道","乡","镇","处","场","区"},A215,LEN(B215)+3)),4^8,(FIND({"道","乡","镇","处","场","区"},A215,LEN(B215)+3))))-LEN(B215)))</f>
        <v/>
      </c>
      <c r="D215" s="178" t="str">
        <f t="array" ref="D215">IF(ISERROR(MID(A215,LEN(B215)+LEN(C215)+1,MAX(IF(ISERROR(FIND({"区","村","会","场"},A215,LEN(B215)+LEN(C215)+1)),0,(FIND({"区","村","会","场"},A215,LEN(B215)+LEN(C215)+1))))-LEN(B215)-LEN(C215))),"",MID(A215,LEN(B215)+LEN(C215)+1,MAX(IF(ISERROR(FIND({"区","村","会","场"},A215,LEN(B215)+LEN(C215)+3)),0,(FIND({"区","村","会","场"},A215,LEN(B215)+LEN(C215)+3))))-LEN(B215)-LEN(C215)))</f>
        <v/>
      </c>
      <c r="E215" s="49"/>
      <c r="F215" s="49" t="str">
        <f t="array" ref="F215">IF(G215="","","项")</f>
        <v/>
      </c>
      <c r="G215" s="49"/>
      <c r="H215" s="49"/>
      <c r="I215" s="49"/>
      <c r="J215" s="49"/>
      <c r="K215" s="49"/>
      <c r="L215" s="49">
        <f t="shared" si="81"/>
        <v>0</v>
      </c>
      <c r="M215" s="49"/>
      <c r="N215" s="84"/>
      <c r="O215" s="159"/>
      <c r="P215" s="58"/>
      <c r="Q215" s="176" t="str">
        <f t="shared" si="82"/>
        <v/>
      </c>
      <c r="R215" s="159" t="s">
        <v>150</v>
      </c>
      <c r="S215" s="58"/>
      <c r="T215" s="176" t="str">
        <f t="shared" si="83"/>
        <v>人</v>
      </c>
      <c r="U215" s="97"/>
      <c r="V215" s="111">
        <f t="shared" si="76"/>
        <v>0</v>
      </c>
      <c r="W215" s="100"/>
    </row>
    <row r="216" spans="1:23" s="2" customFormat="1" ht="25.5" hidden="1" customHeight="1">
      <c r="A216" s="37" t="s">
        <v>156</v>
      </c>
      <c r="B216" s="38"/>
      <c r="C216" s="38"/>
      <c r="D216" s="38"/>
      <c r="E216" s="38"/>
      <c r="F216" s="38" t="s">
        <v>25</v>
      </c>
      <c r="G216" s="40">
        <f>SUM(G217:G218)</f>
        <v>0</v>
      </c>
      <c r="H216" s="38"/>
      <c r="I216" s="38"/>
      <c r="J216" s="38"/>
      <c r="K216" s="40"/>
      <c r="L216" s="40">
        <f>SUM(L217:L218)</f>
        <v>0</v>
      </c>
      <c r="M216" s="40">
        <f>SUM(M217:M218)</f>
        <v>0</v>
      </c>
      <c r="N216" s="40">
        <f>SUM(N219:N222)</f>
        <v>0</v>
      </c>
      <c r="O216" s="92" t="s">
        <v>157</v>
      </c>
      <c r="P216" s="187"/>
      <c r="Q216" s="197" t="s">
        <v>53</v>
      </c>
      <c r="R216" s="92"/>
      <c r="S216" s="198"/>
      <c r="T216" s="197"/>
      <c r="U216" s="146"/>
      <c r="V216" s="111">
        <f t="shared" si="76"/>
        <v>0</v>
      </c>
      <c r="W216" s="100"/>
    </row>
    <row r="217" spans="1:23" s="2" customFormat="1" ht="25.5" hidden="1" customHeight="1">
      <c r="A217" s="177"/>
      <c r="B217" s="178"/>
      <c r="C217" s="178"/>
      <c r="D217" s="178"/>
      <c r="E217" s="49"/>
      <c r="F217" s="49"/>
      <c r="G217" s="49"/>
      <c r="H217" s="49"/>
      <c r="I217" s="49"/>
      <c r="J217" s="49"/>
      <c r="K217" s="49"/>
      <c r="L217" s="49"/>
      <c r="M217" s="49"/>
      <c r="N217" s="84"/>
      <c r="O217" s="159"/>
      <c r="P217" s="58"/>
      <c r="Q217" s="176"/>
      <c r="R217" s="168"/>
      <c r="S217" s="169"/>
      <c r="T217" s="180"/>
      <c r="U217" s="97"/>
      <c r="V217" s="111">
        <f t="shared" si="76"/>
        <v>0</v>
      </c>
      <c r="W217" s="100"/>
    </row>
    <row r="218" spans="1:23" s="7" customFormat="1" ht="21.75" hidden="1" customHeight="1">
      <c r="A218" s="177"/>
      <c r="B218" s="178"/>
      <c r="C218" s="178"/>
      <c r="D218" s="178"/>
      <c r="E218" s="49"/>
      <c r="F218" s="49"/>
      <c r="G218" s="49"/>
      <c r="H218" s="49"/>
      <c r="I218" s="49"/>
      <c r="J218" s="49"/>
      <c r="K218" s="49"/>
      <c r="L218" s="49"/>
      <c r="M218" s="49"/>
      <c r="N218" s="84"/>
      <c r="O218" s="159"/>
      <c r="P218" s="58"/>
      <c r="Q218" s="176"/>
      <c r="R218" s="168"/>
      <c r="S218" s="169"/>
      <c r="T218" s="180"/>
      <c r="U218" s="97"/>
      <c r="V218" s="111">
        <f t="shared" si="76"/>
        <v>0</v>
      </c>
      <c r="W218" s="126"/>
    </row>
    <row r="219" spans="1:23" s="2" customFormat="1" ht="23.25" customHeight="1">
      <c r="A219" s="33" t="s">
        <v>158</v>
      </c>
      <c r="B219" s="34"/>
      <c r="C219" s="34"/>
      <c r="D219" s="34"/>
      <c r="E219" s="34"/>
      <c r="F219" s="34" t="s">
        <v>25</v>
      </c>
      <c r="G219" s="36">
        <f>SUM(G220:G224)</f>
        <v>1</v>
      </c>
      <c r="H219" s="34"/>
      <c r="I219" s="34"/>
      <c r="J219" s="34"/>
      <c r="K219" s="36"/>
      <c r="L219" s="36">
        <f t="shared" ref="L219:N219" si="84">SUM(L220:L224)</f>
        <v>8</v>
      </c>
      <c r="M219" s="36">
        <f t="shared" si="84"/>
        <v>8</v>
      </c>
      <c r="N219" s="36">
        <f t="shared" si="84"/>
        <v>0</v>
      </c>
      <c r="O219" s="188" t="s">
        <v>157</v>
      </c>
      <c r="P219" s="189">
        <v>1</v>
      </c>
      <c r="Q219" s="199" t="s">
        <v>53</v>
      </c>
      <c r="R219" s="188"/>
      <c r="S219" s="200"/>
      <c r="T219" s="199"/>
      <c r="U219" s="201"/>
      <c r="V219" s="111">
        <f t="shared" si="76"/>
        <v>10</v>
      </c>
      <c r="W219" s="100"/>
    </row>
    <row r="220" spans="1:23" s="2" customFormat="1" ht="30.95" customHeight="1">
      <c r="A220" s="154" t="s">
        <v>161</v>
      </c>
      <c r="B220" s="21" t="s">
        <v>75</v>
      </c>
      <c r="C220" s="21"/>
      <c r="D220" s="21"/>
      <c r="E220" s="21" t="s">
        <v>29</v>
      </c>
      <c r="F220" s="184" t="str">
        <f t="array" ref="F220">IF(G220="","","项")</f>
        <v>项</v>
      </c>
      <c r="G220" s="21">
        <v>1</v>
      </c>
      <c r="H220" s="21"/>
      <c r="I220" s="21"/>
      <c r="J220" s="21"/>
      <c r="K220" s="21"/>
      <c r="L220" s="190">
        <f t="shared" ref="L220:L224" si="85">SUM(M220:N220)</f>
        <v>8</v>
      </c>
      <c r="M220" s="21">
        <v>8</v>
      </c>
      <c r="N220" s="21"/>
      <c r="O220" s="159" t="s">
        <v>157</v>
      </c>
      <c r="P220" s="58">
        <v>1</v>
      </c>
      <c r="Q220" s="176" t="str">
        <f t="shared" ref="Q220:Q224" si="86">IF(O220="","","宗")</f>
        <v>宗</v>
      </c>
      <c r="R220" s="159" t="s">
        <v>32</v>
      </c>
      <c r="S220" s="58">
        <v>4</v>
      </c>
      <c r="T220" s="176" t="s">
        <v>33</v>
      </c>
      <c r="U220" s="97"/>
      <c r="V220" s="111">
        <f t="shared" si="76"/>
        <v>14</v>
      </c>
      <c r="W220" s="100"/>
    </row>
    <row r="221" spans="1:23" s="2" customFormat="1" ht="30.95" hidden="1" customHeight="1">
      <c r="A221" s="154"/>
      <c r="B221" s="21"/>
      <c r="C221" s="21"/>
      <c r="D221" s="21"/>
      <c r="E221" s="21"/>
      <c r="F221" s="184" t="str">
        <f t="array" ref="F221">IF(G221="","","项")</f>
        <v/>
      </c>
      <c r="G221" s="21"/>
      <c r="H221" s="21"/>
      <c r="I221" s="21"/>
      <c r="J221" s="21"/>
      <c r="K221" s="21"/>
      <c r="L221" s="190">
        <f t="shared" si="85"/>
        <v>0</v>
      </c>
      <c r="M221" s="21"/>
      <c r="N221" s="21"/>
      <c r="O221" s="159"/>
      <c r="P221" s="58"/>
      <c r="Q221" s="176" t="str">
        <f t="shared" si="86"/>
        <v/>
      </c>
      <c r="R221" s="159"/>
      <c r="S221" s="58"/>
      <c r="T221" s="176"/>
      <c r="U221" s="97"/>
      <c r="V221" s="111">
        <f t="shared" si="76"/>
        <v>0</v>
      </c>
      <c r="W221" s="100"/>
    </row>
    <row r="222" spans="1:23" s="2" customFormat="1" ht="23.25" hidden="1" customHeight="1">
      <c r="A222" s="154"/>
      <c r="B222" s="21"/>
      <c r="C222" s="21"/>
      <c r="D222" s="21"/>
      <c r="E222" s="21"/>
      <c r="F222" s="184" t="str">
        <f t="array" ref="F222">IF(G222="","","项")</f>
        <v/>
      </c>
      <c r="G222" s="21"/>
      <c r="H222" s="21"/>
      <c r="I222" s="21"/>
      <c r="J222" s="21"/>
      <c r="K222" s="21"/>
      <c r="L222" s="190">
        <f t="shared" si="85"/>
        <v>0</v>
      </c>
      <c r="M222" s="21"/>
      <c r="N222" s="21"/>
      <c r="O222" s="159"/>
      <c r="P222" s="58"/>
      <c r="Q222" s="176" t="str">
        <f t="shared" si="86"/>
        <v/>
      </c>
      <c r="R222" s="159"/>
      <c r="S222" s="58"/>
      <c r="T222" s="176"/>
      <c r="U222" s="97"/>
      <c r="V222" s="111">
        <f t="shared" si="76"/>
        <v>0</v>
      </c>
      <c r="W222" s="100"/>
    </row>
    <row r="223" spans="1:23" s="2" customFormat="1" ht="23.25" hidden="1" customHeight="1">
      <c r="A223" s="154"/>
      <c r="B223" s="21"/>
      <c r="C223" s="21"/>
      <c r="D223" s="21"/>
      <c r="E223" s="21"/>
      <c r="F223" s="184" t="str">
        <f t="array" ref="F223">IF(G223="","","项")</f>
        <v/>
      </c>
      <c r="G223" s="21"/>
      <c r="H223" s="21"/>
      <c r="I223" s="21"/>
      <c r="J223" s="21"/>
      <c r="K223" s="21"/>
      <c r="L223" s="190">
        <f t="shared" si="85"/>
        <v>0</v>
      </c>
      <c r="M223" s="21"/>
      <c r="N223" s="21"/>
      <c r="O223" s="159"/>
      <c r="P223" s="58"/>
      <c r="Q223" s="176" t="str">
        <f t="shared" si="86"/>
        <v/>
      </c>
      <c r="R223" s="159"/>
      <c r="S223" s="58"/>
      <c r="T223" s="176"/>
      <c r="U223" s="97"/>
      <c r="V223" s="111">
        <f t="shared" si="76"/>
        <v>0</v>
      </c>
      <c r="W223" s="100"/>
    </row>
    <row r="224" spans="1:23" s="2" customFormat="1" ht="17.25" hidden="1" customHeight="1">
      <c r="A224" s="154"/>
      <c r="B224" s="21"/>
      <c r="C224" s="21"/>
      <c r="D224" s="21"/>
      <c r="E224" s="21"/>
      <c r="F224" s="184" t="str">
        <f t="array" ref="F224">IF(G224="","","项")</f>
        <v/>
      </c>
      <c r="G224" s="21"/>
      <c r="H224" s="21"/>
      <c r="I224" s="21"/>
      <c r="J224" s="21"/>
      <c r="K224" s="21"/>
      <c r="L224" s="190">
        <f t="shared" si="85"/>
        <v>0</v>
      </c>
      <c r="M224" s="21"/>
      <c r="N224" s="21"/>
      <c r="O224" s="159"/>
      <c r="P224" s="58"/>
      <c r="Q224" s="176" t="str">
        <f t="shared" si="86"/>
        <v/>
      </c>
      <c r="R224" s="159"/>
      <c r="S224" s="58"/>
      <c r="T224" s="176"/>
      <c r="U224" s="97"/>
      <c r="V224" s="111">
        <f t="shared" si="76"/>
        <v>0</v>
      </c>
      <c r="W224" s="100"/>
    </row>
    <row r="225" spans="1:23" s="2" customFormat="1" ht="17.25" customHeight="1">
      <c r="A225" s="16"/>
      <c r="L225" s="51"/>
      <c r="O225" s="191"/>
      <c r="Q225" s="16"/>
      <c r="R225" s="191"/>
      <c r="S225" s="202"/>
      <c r="T225" s="16"/>
      <c r="U225" s="97"/>
      <c r="V225" s="100"/>
      <c r="W225" s="100"/>
    </row>
    <row r="226" spans="1:23" s="2" customFormat="1" ht="17.25" customHeight="1">
      <c r="A226" s="16"/>
      <c r="L226" s="51"/>
      <c r="O226" s="191"/>
      <c r="Q226" s="16"/>
      <c r="R226" s="191"/>
      <c r="S226" s="202"/>
      <c r="T226" s="16"/>
      <c r="U226" s="97"/>
      <c r="V226" s="100"/>
      <c r="W226" s="100"/>
    </row>
    <row r="227" spans="1:23" s="2" customFormat="1" ht="17.25" customHeight="1">
      <c r="A227" s="16"/>
      <c r="L227" s="51"/>
      <c r="O227" s="191"/>
      <c r="Q227" s="16"/>
      <c r="R227" s="191"/>
      <c r="S227" s="202"/>
      <c r="T227" s="16"/>
      <c r="U227" s="97"/>
      <c r="V227" s="100"/>
      <c r="W227" s="100"/>
    </row>
    <row r="228" spans="1:23" s="2" customFormat="1" ht="17.25" customHeight="1">
      <c r="A228" s="16"/>
      <c r="L228" s="51"/>
      <c r="O228" s="191"/>
      <c r="Q228" s="16"/>
      <c r="R228" s="191"/>
      <c r="S228" s="202"/>
      <c r="T228" s="16"/>
      <c r="U228" s="97"/>
      <c r="V228" s="100"/>
      <c r="W228" s="100"/>
    </row>
    <row r="229" spans="1:23" s="2" customFormat="1" ht="17.25" customHeight="1">
      <c r="A229" s="16"/>
      <c r="L229" s="51"/>
      <c r="O229" s="191"/>
      <c r="Q229" s="16"/>
      <c r="R229" s="191"/>
      <c r="S229" s="202"/>
      <c r="T229" s="16"/>
      <c r="U229" s="97"/>
      <c r="V229" s="100"/>
      <c r="W229" s="100"/>
    </row>
    <row r="230" spans="1:23" s="2" customFormat="1" ht="17.25" customHeight="1">
      <c r="A230" s="16"/>
      <c r="L230" s="51"/>
      <c r="O230" s="191"/>
      <c r="Q230" s="16"/>
      <c r="R230" s="191"/>
      <c r="S230" s="202"/>
      <c r="T230" s="16"/>
      <c r="U230" s="97"/>
      <c r="V230" s="100"/>
      <c r="W230" s="100"/>
    </row>
    <row r="231" spans="1:23" s="2" customFormat="1" ht="17.25" customHeight="1">
      <c r="A231" s="16"/>
      <c r="L231" s="51"/>
      <c r="O231" s="191"/>
      <c r="Q231" s="16"/>
      <c r="R231" s="191"/>
      <c r="S231" s="202"/>
      <c r="T231" s="16"/>
      <c r="U231" s="97"/>
      <c r="V231" s="100"/>
      <c r="W231" s="100"/>
    </row>
    <row r="232" spans="1:23" s="2" customFormat="1" ht="17.25" customHeight="1">
      <c r="A232" s="16"/>
      <c r="L232" s="51"/>
      <c r="O232" s="191"/>
      <c r="Q232" s="16"/>
      <c r="R232" s="191"/>
      <c r="S232" s="202"/>
      <c r="T232" s="16"/>
      <c r="U232" s="97"/>
      <c r="V232" s="100"/>
      <c r="W232" s="100"/>
    </row>
    <row r="233" spans="1:23" s="2" customFormat="1" ht="17.25" customHeight="1">
      <c r="A233" s="16"/>
      <c r="L233" s="51"/>
      <c r="O233" s="191"/>
      <c r="Q233" s="16"/>
      <c r="R233" s="191"/>
      <c r="S233" s="202"/>
      <c r="T233" s="16"/>
      <c r="U233" s="97"/>
      <c r="V233" s="100"/>
      <c r="W233" s="100"/>
    </row>
    <row r="234" spans="1:23" s="2" customFormat="1" ht="17.25" customHeight="1">
      <c r="A234" s="16"/>
      <c r="L234" s="51"/>
      <c r="O234" s="191"/>
      <c r="Q234" s="16"/>
      <c r="R234" s="191"/>
      <c r="S234" s="202"/>
      <c r="T234" s="16"/>
      <c r="U234" s="97"/>
      <c r="V234" s="100"/>
      <c r="W234" s="100"/>
    </row>
    <row r="235" spans="1:23" s="2" customFormat="1" ht="17.25" customHeight="1">
      <c r="A235" s="16"/>
      <c r="L235" s="51"/>
      <c r="O235" s="191"/>
      <c r="Q235" s="16"/>
      <c r="R235" s="191"/>
      <c r="S235" s="202"/>
      <c r="T235" s="16"/>
      <c r="U235" s="97"/>
      <c r="V235" s="100"/>
      <c r="W235" s="100"/>
    </row>
    <row r="236" spans="1:23" s="2" customFormat="1" ht="17.25" customHeight="1">
      <c r="A236" s="16"/>
      <c r="L236" s="51"/>
      <c r="O236" s="191"/>
      <c r="Q236" s="16"/>
      <c r="R236" s="191"/>
      <c r="S236" s="202"/>
      <c r="T236" s="16"/>
      <c r="U236" s="97"/>
      <c r="V236" s="100"/>
      <c r="W236" s="100"/>
    </row>
    <row r="237" spans="1:23" s="2" customFormat="1" ht="17.25" customHeight="1">
      <c r="A237" s="16"/>
      <c r="L237" s="51"/>
      <c r="O237" s="191"/>
      <c r="Q237" s="16"/>
      <c r="R237" s="191"/>
      <c r="S237" s="202"/>
      <c r="T237" s="16"/>
      <c r="U237" s="97"/>
      <c r="V237" s="100"/>
      <c r="W237" s="100"/>
    </row>
    <row r="238" spans="1:23" s="2" customFormat="1" ht="17.25" customHeight="1">
      <c r="A238" s="16"/>
      <c r="L238" s="51"/>
      <c r="O238" s="191"/>
      <c r="Q238" s="16"/>
      <c r="R238" s="191"/>
      <c r="S238" s="202"/>
      <c r="T238" s="16"/>
      <c r="U238" s="97"/>
      <c r="V238" s="100"/>
      <c r="W238" s="100"/>
    </row>
    <row r="239" spans="1:23" s="2" customFormat="1" ht="17.25" customHeight="1">
      <c r="A239" s="16"/>
      <c r="L239" s="51"/>
      <c r="O239" s="191"/>
      <c r="Q239" s="16"/>
      <c r="R239" s="191"/>
      <c r="S239" s="202"/>
      <c r="T239" s="16"/>
      <c r="U239" s="97"/>
      <c r="V239" s="100"/>
      <c r="W239" s="100"/>
    </row>
    <row r="240" spans="1:23" s="2" customFormat="1" ht="17.25" customHeight="1">
      <c r="A240" s="16"/>
      <c r="L240" s="51"/>
      <c r="O240" s="191"/>
      <c r="Q240" s="16"/>
      <c r="R240" s="191"/>
      <c r="S240" s="202"/>
      <c r="T240" s="16"/>
      <c r="U240" s="97"/>
      <c r="V240" s="100"/>
      <c r="W240" s="100"/>
    </row>
    <row r="241" spans="1:23" s="2" customFormat="1" ht="17.25" customHeight="1">
      <c r="A241" s="16"/>
      <c r="L241" s="51"/>
      <c r="O241" s="191"/>
      <c r="Q241" s="16"/>
      <c r="R241" s="191"/>
      <c r="S241" s="202"/>
      <c r="T241" s="16"/>
      <c r="U241" s="97"/>
      <c r="V241" s="100"/>
      <c r="W241" s="100"/>
    </row>
    <row r="242" spans="1:23" s="2" customFormat="1" ht="17.25" customHeight="1">
      <c r="A242" s="16"/>
      <c r="L242" s="51"/>
      <c r="O242" s="191"/>
      <c r="Q242" s="16"/>
      <c r="R242" s="191"/>
      <c r="S242" s="202"/>
      <c r="T242" s="16"/>
      <c r="U242" s="97"/>
      <c r="V242" s="100"/>
      <c r="W242" s="100"/>
    </row>
    <row r="243" spans="1:23" s="2" customFormat="1" ht="17.25" customHeight="1">
      <c r="A243" s="16"/>
      <c r="L243" s="51"/>
      <c r="O243" s="191"/>
      <c r="Q243" s="16"/>
      <c r="R243" s="191"/>
      <c r="S243" s="202"/>
      <c r="T243" s="16"/>
      <c r="U243" s="97"/>
      <c r="V243" s="100"/>
      <c r="W243" s="100"/>
    </row>
    <row r="244" spans="1:23" s="2" customFormat="1" ht="17.25" customHeight="1">
      <c r="A244" s="16"/>
      <c r="L244" s="51"/>
      <c r="O244" s="191"/>
      <c r="Q244" s="16"/>
      <c r="R244" s="191"/>
      <c r="S244" s="202"/>
      <c r="T244" s="16"/>
      <c r="U244" s="97"/>
      <c r="V244" s="100"/>
      <c r="W244" s="100"/>
    </row>
    <row r="245" spans="1:23" s="2" customFormat="1" ht="17.25" customHeight="1">
      <c r="A245" s="16"/>
      <c r="L245" s="51"/>
      <c r="O245" s="191"/>
      <c r="Q245" s="16"/>
      <c r="R245" s="191"/>
      <c r="S245" s="202"/>
      <c r="T245" s="16"/>
      <c r="U245" s="97"/>
      <c r="V245" s="100"/>
      <c r="W245" s="100"/>
    </row>
    <row r="246" spans="1:23" s="2" customFormat="1" ht="17.25" customHeight="1">
      <c r="A246" s="16"/>
      <c r="L246" s="51"/>
      <c r="O246" s="191"/>
      <c r="Q246" s="16"/>
      <c r="R246" s="191"/>
      <c r="S246" s="202"/>
      <c r="T246" s="16"/>
      <c r="U246" s="97"/>
      <c r="V246" s="100"/>
      <c r="W246" s="100"/>
    </row>
    <row r="247" spans="1:23" s="2" customFormat="1" ht="17.25" customHeight="1">
      <c r="A247" s="16"/>
      <c r="L247" s="51"/>
      <c r="O247" s="191"/>
      <c r="Q247" s="16"/>
      <c r="R247" s="191"/>
      <c r="S247" s="202"/>
      <c r="T247" s="16"/>
      <c r="U247" s="97"/>
      <c r="V247" s="100"/>
      <c r="W247" s="100"/>
    </row>
    <row r="248" spans="1:23" s="2" customFormat="1" ht="17.25" customHeight="1">
      <c r="A248" s="16"/>
      <c r="L248" s="51"/>
      <c r="O248" s="191"/>
      <c r="Q248" s="16"/>
      <c r="R248" s="191"/>
      <c r="S248" s="202"/>
      <c r="T248" s="16"/>
      <c r="U248" s="97"/>
      <c r="V248" s="100"/>
      <c r="W248" s="100"/>
    </row>
    <row r="249" spans="1:23" s="2" customFormat="1" ht="17.25" customHeight="1">
      <c r="A249" s="16"/>
      <c r="L249" s="51"/>
      <c r="O249" s="191"/>
      <c r="Q249" s="16"/>
      <c r="R249" s="191"/>
      <c r="S249" s="202"/>
      <c r="T249" s="16"/>
      <c r="U249" s="97"/>
      <c r="V249" s="100"/>
      <c r="W249" s="100"/>
    </row>
    <row r="250" spans="1:23" s="2" customFormat="1" ht="17.25" customHeight="1">
      <c r="A250" s="16"/>
      <c r="L250" s="51"/>
      <c r="O250" s="191"/>
      <c r="Q250" s="16"/>
      <c r="R250" s="191"/>
      <c r="S250" s="202"/>
      <c r="T250" s="16"/>
      <c r="U250" s="97"/>
      <c r="V250" s="100"/>
      <c r="W250" s="100"/>
    </row>
    <row r="251" spans="1:23" s="2" customFormat="1" ht="17.25" customHeight="1">
      <c r="A251" s="16"/>
      <c r="L251" s="51"/>
      <c r="O251" s="191"/>
      <c r="Q251" s="16"/>
      <c r="R251" s="191"/>
      <c r="S251" s="202"/>
      <c r="T251" s="16"/>
      <c r="U251" s="97"/>
      <c r="V251" s="100"/>
      <c r="W251" s="100"/>
    </row>
    <row r="252" spans="1:23" s="2" customFormat="1" ht="17.25" customHeight="1">
      <c r="A252" s="16"/>
      <c r="L252" s="51"/>
      <c r="O252" s="191"/>
      <c r="Q252" s="16"/>
      <c r="R252" s="191"/>
      <c r="S252" s="202"/>
      <c r="T252" s="16"/>
      <c r="U252" s="97"/>
      <c r="V252" s="100"/>
      <c r="W252" s="100"/>
    </row>
    <row r="253" spans="1:23" s="2" customFormat="1" ht="17.25" customHeight="1">
      <c r="A253" s="16"/>
      <c r="L253" s="51"/>
      <c r="O253" s="191"/>
      <c r="Q253" s="16"/>
      <c r="R253" s="191"/>
      <c r="S253" s="202"/>
      <c r="T253" s="16"/>
      <c r="U253" s="97"/>
      <c r="V253" s="100"/>
      <c r="W253" s="100"/>
    </row>
    <row r="254" spans="1:23" s="2" customFormat="1" ht="17.25" customHeight="1">
      <c r="A254" s="16"/>
      <c r="L254" s="51"/>
      <c r="O254" s="191"/>
      <c r="Q254" s="16"/>
      <c r="R254" s="191"/>
      <c r="S254" s="202"/>
      <c r="T254" s="16"/>
      <c r="U254" s="97"/>
      <c r="V254" s="100"/>
      <c r="W254" s="100"/>
    </row>
    <row r="255" spans="1:23" s="2" customFormat="1" ht="17.25" customHeight="1">
      <c r="A255" s="16"/>
      <c r="L255" s="51"/>
      <c r="O255" s="191"/>
      <c r="Q255" s="16"/>
      <c r="R255" s="191"/>
      <c r="S255" s="202"/>
      <c r="T255" s="16"/>
      <c r="U255" s="97"/>
      <c r="V255" s="100"/>
      <c r="W255" s="100"/>
    </row>
    <row r="256" spans="1:23" s="2" customFormat="1" ht="17.25" customHeight="1">
      <c r="A256" s="16"/>
      <c r="L256" s="51"/>
      <c r="O256" s="191"/>
      <c r="Q256" s="16"/>
      <c r="R256" s="191"/>
      <c r="S256" s="202"/>
      <c r="T256" s="16"/>
      <c r="U256" s="97"/>
      <c r="V256" s="100"/>
      <c r="W256" s="100"/>
    </row>
    <row r="257" spans="1:23" s="2" customFormat="1" ht="17.25" customHeight="1">
      <c r="A257" s="16"/>
      <c r="L257" s="51"/>
      <c r="O257" s="191"/>
      <c r="Q257" s="16"/>
      <c r="R257" s="191"/>
      <c r="S257" s="202"/>
      <c r="T257" s="16"/>
      <c r="U257" s="97"/>
      <c r="V257" s="100"/>
      <c r="W257" s="100"/>
    </row>
    <row r="258" spans="1:23" s="2" customFormat="1" ht="17.25" customHeight="1">
      <c r="A258" s="16"/>
      <c r="L258" s="51"/>
      <c r="O258" s="191"/>
      <c r="Q258" s="16"/>
      <c r="R258" s="191"/>
      <c r="S258" s="202"/>
      <c r="T258" s="16"/>
      <c r="U258" s="97"/>
      <c r="V258" s="100"/>
      <c r="W258" s="100"/>
    </row>
    <row r="259" spans="1:23" s="2" customFormat="1" ht="17.25" customHeight="1">
      <c r="A259" s="16"/>
      <c r="L259" s="51"/>
      <c r="O259" s="191"/>
      <c r="Q259" s="16"/>
      <c r="R259" s="191"/>
      <c r="S259" s="202"/>
      <c r="T259" s="16"/>
      <c r="U259" s="97"/>
      <c r="V259" s="100"/>
      <c r="W259" s="100"/>
    </row>
    <row r="260" spans="1:23" s="2" customFormat="1" ht="17.25" customHeight="1">
      <c r="A260" s="16"/>
      <c r="L260" s="51"/>
      <c r="O260" s="191"/>
      <c r="Q260" s="16"/>
      <c r="R260" s="191"/>
      <c r="S260" s="202"/>
      <c r="T260" s="16"/>
      <c r="U260" s="97"/>
      <c r="V260" s="100"/>
      <c r="W260" s="100"/>
    </row>
    <row r="261" spans="1:23" s="2" customFormat="1" ht="17.25" customHeight="1">
      <c r="A261" s="16"/>
      <c r="L261" s="51"/>
      <c r="O261" s="191"/>
      <c r="Q261" s="16"/>
      <c r="R261" s="191"/>
      <c r="S261" s="202"/>
      <c r="T261" s="16"/>
      <c r="U261" s="97"/>
      <c r="V261" s="100"/>
      <c r="W261" s="100"/>
    </row>
    <row r="262" spans="1:23" s="2" customFormat="1" ht="17.25" customHeight="1">
      <c r="A262" s="16"/>
      <c r="L262" s="51"/>
      <c r="O262" s="191"/>
      <c r="Q262" s="16"/>
      <c r="R262" s="191"/>
      <c r="S262" s="202"/>
      <c r="T262" s="16"/>
      <c r="U262" s="191"/>
      <c r="V262" s="100"/>
      <c r="W262" s="100"/>
    </row>
    <row r="263" spans="1:23" s="2" customFormat="1" ht="17.25" customHeight="1">
      <c r="A263" s="16"/>
      <c r="L263" s="51"/>
      <c r="O263" s="191"/>
      <c r="Q263" s="16"/>
      <c r="R263" s="191"/>
      <c r="S263" s="202"/>
      <c r="T263" s="16"/>
      <c r="U263" s="191"/>
      <c r="V263" s="100"/>
      <c r="W263" s="100"/>
    </row>
    <row r="264" spans="1:23" s="2" customFormat="1" ht="17.25" customHeight="1">
      <c r="A264" s="16"/>
      <c r="L264" s="51"/>
      <c r="O264" s="191"/>
      <c r="Q264" s="16"/>
      <c r="R264" s="191"/>
      <c r="S264" s="202"/>
      <c r="T264" s="16"/>
      <c r="U264" s="191"/>
      <c r="V264" s="100"/>
      <c r="W264" s="100"/>
    </row>
    <row r="265" spans="1:23" s="2" customFormat="1" ht="17.25" customHeight="1">
      <c r="A265" s="16"/>
      <c r="L265" s="51"/>
      <c r="O265" s="191"/>
      <c r="Q265" s="16"/>
      <c r="R265" s="191"/>
      <c r="S265" s="202"/>
      <c r="T265" s="16"/>
      <c r="U265" s="191"/>
      <c r="V265" s="100"/>
      <c r="W265" s="100"/>
    </row>
    <row r="266" spans="1:23" s="2" customFormat="1" ht="17.25" customHeight="1">
      <c r="A266" s="16"/>
      <c r="L266" s="51"/>
      <c r="O266" s="191"/>
      <c r="Q266" s="16"/>
      <c r="R266" s="191"/>
      <c r="S266" s="202"/>
      <c r="T266" s="16"/>
      <c r="U266" s="191"/>
      <c r="V266" s="100"/>
      <c r="W266" s="100"/>
    </row>
    <row r="267" spans="1:23" s="2" customFormat="1" ht="17.25" customHeight="1">
      <c r="A267" s="16"/>
      <c r="L267" s="51"/>
      <c r="O267" s="191"/>
      <c r="Q267" s="16"/>
      <c r="R267" s="191"/>
      <c r="S267" s="202"/>
      <c r="T267" s="16"/>
      <c r="U267" s="191"/>
      <c r="V267" s="100"/>
      <c r="W267" s="100"/>
    </row>
    <row r="268" spans="1:23" s="2" customFormat="1" ht="17.25" customHeight="1">
      <c r="A268" s="16"/>
      <c r="L268" s="51"/>
      <c r="O268" s="191"/>
      <c r="Q268" s="16"/>
      <c r="R268" s="191"/>
      <c r="S268" s="202"/>
      <c r="T268" s="16"/>
      <c r="U268" s="191"/>
      <c r="V268" s="100"/>
      <c r="W268" s="100"/>
    </row>
    <row r="269" spans="1:23" s="2" customFormat="1" ht="17.25" customHeight="1">
      <c r="A269" s="16"/>
      <c r="L269" s="51"/>
      <c r="O269" s="191"/>
      <c r="Q269" s="16"/>
      <c r="R269" s="191"/>
      <c r="S269" s="202"/>
      <c r="T269" s="16"/>
      <c r="U269" s="191"/>
      <c r="V269" s="100"/>
      <c r="W269" s="100"/>
    </row>
    <row r="270" spans="1:23" s="2" customFormat="1" ht="17.25" customHeight="1">
      <c r="A270" s="16"/>
      <c r="L270" s="51"/>
      <c r="O270" s="191"/>
      <c r="Q270" s="16"/>
      <c r="R270" s="191"/>
      <c r="S270" s="202"/>
      <c r="T270" s="16"/>
      <c r="U270" s="191"/>
      <c r="V270" s="100"/>
      <c r="W270" s="100"/>
    </row>
    <row r="271" spans="1:23" s="2" customFormat="1" ht="17.25" customHeight="1">
      <c r="A271" s="16"/>
      <c r="L271" s="51"/>
      <c r="O271" s="191"/>
      <c r="Q271" s="16"/>
      <c r="R271" s="191"/>
      <c r="S271" s="202"/>
      <c r="T271" s="16"/>
      <c r="U271" s="191"/>
      <c r="V271" s="100"/>
      <c r="W271" s="100"/>
    </row>
    <row r="272" spans="1:23" s="2" customFormat="1" ht="17.25" customHeight="1">
      <c r="A272" s="16"/>
      <c r="L272" s="51"/>
      <c r="O272" s="191"/>
      <c r="Q272" s="16"/>
      <c r="R272" s="191"/>
      <c r="S272" s="202"/>
      <c r="T272" s="16"/>
      <c r="U272" s="191"/>
      <c r="V272" s="100"/>
      <c r="W272" s="100"/>
    </row>
    <row r="273" spans="1:23" s="2" customFormat="1" ht="17.25" customHeight="1">
      <c r="A273" s="16"/>
      <c r="L273" s="51"/>
      <c r="O273" s="191"/>
      <c r="Q273" s="16"/>
      <c r="R273" s="191"/>
      <c r="S273" s="202"/>
      <c r="T273" s="16"/>
      <c r="U273" s="191"/>
      <c r="V273" s="100"/>
      <c r="W273" s="100"/>
    </row>
    <row r="274" spans="1:23" s="2" customFormat="1" ht="17.25" customHeight="1">
      <c r="A274" s="16"/>
      <c r="L274" s="51"/>
      <c r="O274" s="191"/>
      <c r="Q274" s="16"/>
      <c r="R274" s="191"/>
      <c r="S274" s="202"/>
      <c r="T274" s="16"/>
      <c r="U274" s="191"/>
      <c r="V274" s="100"/>
      <c r="W274" s="100"/>
    </row>
    <row r="275" spans="1:23" s="2" customFormat="1" ht="17.25" customHeight="1">
      <c r="A275" s="16"/>
      <c r="L275" s="51"/>
      <c r="O275" s="191"/>
      <c r="Q275" s="16"/>
      <c r="R275" s="191"/>
      <c r="S275" s="202"/>
      <c r="T275" s="16"/>
      <c r="U275" s="191"/>
      <c r="V275" s="100"/>
      <c r="W275" s="100"/>
    </row>
    <row r="276" spans="1:23" s="2" customFormat="1" ht="17.25" customHeight="1">
      <c r="A276" s="16"/>
      <c r="L276" s="51"/>
      <c r="O276" s="191"/>
      <c r="Q276" s="16"/>
      <c r="R276" s="191"/>
      <c r="S276" s="202"/>
      <c r="T276" s="16"/>
      <c r="U276" s="191"/>
      <c r="V276" s="100"/>
      <c r="W276" s="100"/>
    </row>
    <row r="277" spans="1:23" s="2" customFormat="1" ht="17.25" customHeight="1">
      <c r="A277" s="16"/>
      <c r="L277" s="51"/>
      <c r="O277" s="191"/>
      <c r="Q277" s="16"/>
      <c r="R277" s="191"/>
      <c r="S277" s="202"/>
      <c r="T277" s="16"/>
      <c r="U277" s="191"/>
      <c r="V277" s="100"/>
      <c r="W277" s="100"/>
    </row>
    <row r="278" spans="1:23" s="2" customFormat="1" ht="17.25" customHeight="1">
      <c r="A278" s="16"/>
      <c r="L278" s="51"/>
      <c r="O278" s="191"/>
      <c r="Q278" s="16"/>
      <c r="R278" s="191"/>
      <c r="S278" s="202"/>
      <c r="T278" s="16"/>
      <c r="U278" s="191"/>
      <c r="V278" s="100"/>
      <c r="W278" s="100"/>
    </row>
    <row r="279" spans="1:23" s="2" customFormat="1" ht="17.25" customHeight="1">
      <c r="A279" s="16"/>
      <c r="L279" s="51"/>
      <c r="O279" s="191"/>
      <c r="Q279" s="16"/>
      <c r="R279" s="191"/>
      <c r="S279" s="202"/>
      <c r="T279" s="16"/>
      <c r="U279" s="191"/>
      <c r="V279" s="100"/>
      <c r="W279" s="100"/>
    </row>
    <row r="280" spans="1:23" s="2" customFormat="1" ht="17.25" customHeight="1">
      <c r="A280" s="16"/>
      <c r="L280" s="51"/>
      <c r="O280" s="191"/>
      <c r="Q280" s="16"/>
      <c r="R280" s="191"/>
      <c r="S280" s="202"/>
      <c r="T280" s="16"/>
      <c r="U280" s="191"/>
      <c r="V280" s="100"/>
      <c r="W280" s="100"/>
    </row>
    <row r="281" spans="1:23" s="2" customFormat="1" ht="17.25" customHeight="1">
      <c r="A281" s="16"/>
      <c r="L281" s="51"/>
      <c r="O281" s="191"/>
      <c r="Q281" s="16"/>
      <c r="R281" s="191"/>
      <c r="S281" s="202"/>
      <c r="T281" s="16"/>
      <c r="U281" s="191"/>
      <c r="V281" s="100"/>
      <c r="W281" s="100"/>
    </row>
    <row r="282" spans="1:23" s="2" customFormat="1" ht="17.25" customHeight="1">
      <c r="A282" s="16"/>
      <c r="L282" s="51"/>
      <c r="O282" s="191"/>
      <c r="Q282" s="16"/>
      <c r="R282" s="191"/>
      <c r="S282" s="202"/>
      <c r="T282" s="16"/>
      <c r="U282" s="191"/>
      <c r="V282" s="100"/>
      <c r="W282" s="100"/>
    </row>
    <row r="283" spans="1:23" s="2" customFormat="1" ht="17.25" customHeight="1">
      <c r="A283" s="16"/>
      <c r="L283" s="51"/>
      <c r="O283" s="191"/>
      <c r="Q283" s="16"/>
      <c r="R283" s="191"/>
      <c r="S283" s="202"/>
      <c r="T283" s="16"/>
      <c r="U283" s="191"/>
      <c r="V283" s="100"/>
      <c r="W283" s="100"/>
    </row>
    <row r="284" spans="1:23" s="2" customFormat="1" ht="17.25" customHeight="1">
      <c r="A284" s="16"/>
      <c r="L284" s="51"/>
      <c r="O284" s="191"/>
      <c r="Q284" s="16"/>
      <c r="R284" s="191"/>
      <c r="S284" s="202"/>
      <c r="T284" s="16"/>
      <c r="U284" s="191"/>
      <c r="V284" s="100"/>
      <c r="W284" s="100"/>
    </row>
    <row r="285" spans="1:23" s="2" customFormat="1" ht="17.25" customHeight="1">
      <c r="A285" s="16"/>
      <c r="L285" s="51"/>
      <c r="O285" s="191"/>
      <c r="Q285" s="16"/>
      <c r="R285" s="191"/>
      <c r="S285" s="202"/>
      <c r="T285" s="16"/>
      <c r="U285" s="191"/>
      <c r="V285" s="100"/>
      <c r="W285" s="100"/>
    </row>
    <row r="286" spans="1:23" s="2" customFormat="1" ht="17.25" customHeight="1">
      <c r="A286" s="16"/>
      <c r="L286" s="51"/>
      <c r="O286" s="191"/>
      <c r="Q286" s="16"/>
      <c r="R286" s="191"/>
      <c r="S286" s="202"/>
      <c r="T286" s="16"/>
      <c r="U286" s="191"/>
      <c r="V286" s="100"/>
      <c r="W286" s="100"/>
    </row>
    <row r="287" spans="1:23" s="2" customFormat="1" ht="17.25" customHeight="1">
      <c r="A287" s="16"/>
      <c r="L287" s="51"/>
      <c r="O287" s="191"/>
      <c r="Q287" s="16"/>
      <c r="R287" s="191"/>
      <c r="S287" s="202"/>
      <c r="T287" s="16"/>
      <c r="U287" s="191"/>
      <c r="V287" s="100"/>
      <c r="W287" s="100"/>
    </row>
    <row r="288" spans="1:23" s="2" customFormat="1" ht="17.25" customHeight="1">
      <c r="A288" s="16"/>
      <c r="L288" s="51"/>
      <c r="O288" s="191"/>
      <c r="Q288" s="16"/>
      <c r="R288" s="191"/>
      <c r="S288" s="202"/>
      <c r="T288" s="16"/>
      <c r="U288" s="191"/>
      <c r="V288" s="100"/>
      <c r="W288" s="100"/>
    </row>
    <row r="289" spans="1:23" s="2" customFormat="1" ht="17.25" customHeight="1">
      <c r="A289" s="16"/>
      <c r="L289" s="51"/>
      <c r="O289" s="191"/>
      <c r="Q289" s="16"/>
      <c r="R289" s="191"/>
      <c r="S289" s="202"/>
      <c r="T289" s="16"/>
      <c r="U289" s="191"/>
      <c r="V289" s="100"/>
      <c r="W289" s="100"/>
    </row>
    <row r="290" spans="1:23" s="2" customFormat="1" ht="17.25" customHeight="1">
      <c r="A290" s="16"/>
      <c r="L290" s="51"/>
      <c r="O290" s="191"/>
      <c r="Q290" s="16"/>
      <c r="R290" s="191"/>
      <c r="S290" s="202"/>
      <c r="T290" s="16"/>
      <c r="U290" s="191"/>
      <c r="V290" s="100"/>
      <c r="W290" s="100"/>
    </row>
    <row r="291" spans="1:23" s="2" customFormat="1" ht="17.25" customHeight="1">
      <c r="A291" s="16"/>
      <c r="L291" s="51"/>
      <c r="O291" s="191"/>
      <c r="Q291" s="16"/>
      <c r="R291" s="191"/>
      <c r="S291" s="202"/>
      <c r="T291" s="16"/>
      <c r="U291" s="191"/>
      <c r="V291" s="100"/>
      <c r="W291" s="100"/>
    </row>
    <row r="292" spans="1:23" s="2" customFormat="1" ht="17.25" customHeight="1">
      <c r="A292" s="16"/>
      <c r="L292" s="51"/>
      <c r="O292" s="191"/>
      <c r="Q292" s="16"/>
      <c r="R292" s="191"/>
      <c r="S292" s="202"/>
      <c r="T292" s="16"/>
      <c r="U292" s="191"/>
      <c r="V292" s="100"/>
      <c r="W292" s="100"/>
    </row>
    <row r="293" spans="1:23" s="2" customFormat="1" ht="17.25" customHeight="1">
      <c r="A293" s="16"/>
      <c r="L293" s="51"/>
      <c r="O293" s="191"/>
      <c r="Q293" s="16"/>
      <c r="R293" s="191"/>
      <c r="S293" s="202"/>
      <c r="T293" s="16"/>
      <c r="U293" s="191"/>
      <c r="V293" s="100"/>
      <c r="W293" s="100"/>
    </row>
    <row r="294" spans="1:23" s="2" customFormat="1" ht="17.25" customHeight="1">
      <c r="A294" s="16"/>
      <c r="L294" s="51"/>
      <c r="O294" s="191"/>
      <c r="Q294" s="16"/>
      <c r="R294" s="191"/>
      <c r="S294" s="202"/>
      <c r="T294" s="16"/>
      <c r="U294" s="191"/>
      <c r="V294" s="100"/>
      <c r="W294" s="100"/>
    </row>
    <row r="295" spans="1:23" s="2" customFormat="1" ht="17.25" customHeight="1">
      <c r="A295" s="16"/>
      <c r="L295" s="51"/>
      <c r="O295" s="191"/>
      <c r="Q295" s="16"/>
      <c r="R295" s="191"/>
      <c r="S295" s="202"/>
      <c r="T295" s="16"/>
      <c r="U295" s="191"/>
      <c r="V295" s="100"/>
      <c r="W295" s="100"/>
    </row>
    <row r="296" spans="1:23" s="2" customFormat="1" ht="17.25" customHeight="1">
      <c r="A296" s="16"/>
      <c r="L296" s="51"/>
      <c r="O296" s="191"/>
      <c r="Q296" s="16"/>
      <c r="R296" s="191"/>
      <c r="S296" s="202"/>
      <c r="T296" s="16"/>
      <c r="U296" s="191"/>
      <c r="V296" s="100"/>
      <c r="W296" s="100"/>
    </row>
    <row r="297" spans="1:23" s="2" customFormat="1" ht="17.25" customHeight="1">
      <c r="A297" s="16"/>
      <c r="L297" s="51"/>
      <c r="O297" s="191"/>
      <c r="Q297" s="16"/>
      <c r="R297" s="191"/>
      <c r="S297" s="202"/>
      <c r="T297" s="16"/>
      <c r="U297" s="191"/>
      <c r="V297" s="100"/>
      <c r="W297" s="100"/>
    </row>
    <row r="298" spans="1:23" s="2" customFormat="1" ht="17.25" customHeight="1">
      <c r="A298" s="16"/>
      <c r="L298" s="51"/>
      <c r="O298" s="191"/>
      <c r="Q298" s="16"/>
      <c r="R298" s="191"/>
      <c r="S298" s="202"/>
      <c r="T298" s="16"/>
      <c r="U298" s="191"/>
      <c r="V298" s="100"/>
      <c r="W298" s="100"/>
    </row>
    <row r="299" spans="1:23" s="2" customFormat="1" ht="17.25" customHeight="1">
      <c r="A299" s="16"/>
      <c r="L299" s="51"/>
      <c r="O299" s="191"/>
      <c r="Q299" s="16"/>
      <c r="R299" s="191"/>
      <c r="S299" s="202"/>
      <c r="T299" s="16"/>
      <c r="U299" s="191"/>
      <c r="V299" s="100"/>
      <c r="W299" s="100"/>
    </row>
    <row r="300" spans="1:23" s="2" customFormat="1" ht="17.25" customHeight="1">
      <c r="A300" s="16"/>
      <c r="L300" s="51"/>
      <c r="O300" s="191"/>
      <c r="Q300" s="16"/>
      <c r="R300" s="191"/>
      <c r="S300" s="202"/>
      <c r="T300" s="16"/>
      <c r="U300" s="191"/>
      <c r="V300" s="100"/>
      <c r="W300" s="100"/>
    </row>
    <row r="301" spans="1:23" s="2" customFormat="1" ht="17.25" customHeight="1">
      <c r="A301" s="16"/>
      <c r="L301" s="51"/>
      <c r="O301" s="191"/>
      <c r="Q301" s="16"/>
      <c r="R301" s="191"/>
      <c r="S301" s="202"/>
      <c r="T301" s="16"/>
      <c r="U301" s="191"/>
      <c r="V301" s="100"/>
      <c r="W301" s="100"/>
    </row>
    <row r="302" spans="1:23" s="2" customFormat="1" ht="17.25" customHeight="1">
      <c r="A302" s="16"/>
      <c r="L302" s="51"/>
      <c r="O302" s="191"/>
      <c r="Q302" s="16"/>
      <c r="R302" s="191"/>
      <c r="S302" s="202"/>
      <c r="T302" s="16"/>
      <c r="U302" s="191"/>
      <c r="V302" s="100"/>
      <c r="W302" s="100"/>
    </row>
    <row r="303" spans="1:23" s="2" customFormat="1" ht="17.25" customHeight="1">
      <c r="A303" s="16"/>
      <c r="L303" s="51"/>
      <c r="O303" s="191"/>
      <c r="Q303" s="16"/>
      <c r="R303" s="191"/>
      <c r="S303" s="202"/>
      <c r="T303" s="16"/>
      <c r="U303" s="191"/>
      <c r="V303" s="100"/>
      <c r="W303" s="100"/>
    </row>
    <row r="304" spans="1:23" s="2" customFormat="1" ht="17.25" customHeight="1">
      <c r="A304" s="16"/>
      <c r="L304" s="51"/>
      <c r="O304" s="191"/>
      <c r="Q304" s="16"/>
      <c r="R304" s="191"/>
      <c r="S304" s="202"/>
      <c r="T304" s="16"/>
      <c r="U304" s="191"/>
      <c r="V304" s="100"/>
      <c r="W304" s="100"/>
    </row>
    <row r="305" spans="1:23" s="2" customFormat="1" ht="17.25" customHeight="1">
      <c r="A305" s="16"/>
      <c r="L305" s="51"/>
      <c r="O305" s="191"/>
      <c r="Q305" s="16"/>
      <c r="R305" s="191"/>
      <c r="S305" s="202"/>
      <c r="T305" s="16"/>
      <c r="U305" s="191"/>
      <c r="V305" s="100"/>
      <c r="W305" s="100"/>
    </row>
    <row r="306" spans="1:23" s="2" customFormat="1" ht="17.25" customHeight="1">
      <c r="A306" s="16"/>
      <c r="L306" s="51"/>
      <c r="O306" s="191"/>
      <c r="Q306" s="16"/>
      <c r="R306" s="191"/>
      <c r="S306" s="202"/>
      <c r="T306" s="16"/>
      <c r="U306" s="191"/>
      <c r="V306" s="100"/>
      <c r="W306" s="100"/>
    </row>
    <row r="307" spans="1:23" s="2" customFormat="1" ht="17.25" customHeight="1">
      <c r="A307" s="16"/>
      <c r="L307" s="51"/>
      <c r="O307" s="191"/>
      <c r="Q307" s="16"/>
      <c r="R307" s="191"/>
      <c r="S307" s="202"/>
      <c r="T307" s="16"/>
      <c r="U307" s="191"/>
      <c r="V307" s="100"/>
      <c r="W307" s="100"/>
    </row>
    <row r="308" spans="1:23" s="2" customFormat="1" ht="17.25" customHeight="1">
      <c r="A308" s="16"/>
      <c r="L308" s="51"/>
      <c r="O308" s="191"/>
      <c r="Q308" s="16"/>
      <c r="R308" s="191"/>
      <c r="S308" s="202"/>
      <c r="T308" s="16"/>
      <c r="U308" s="191"/>
      <c r="V308" s="100"/>
      <c r="W308" s="100"/>
    </row>
    <row r="309" spans="1:23" s="2" customFormat="1" ht="17.25" customHeight="1">
      <c r="A309" s="16"/>
      <c r="L309" s="51"/>
      <c r="O309" s="191"/>
      <c r="Q309" s="16"/>
      <c r="R309" s="191"/>
      <c r="S309" s="202"/>
      <c r="T309" s="16"/>
      <c r="U309" s="191"/>
      <c r="V309" s="100"/>
      <c r="W309" s="100"/>
    </row>
    <row r="310" spans="1:23" s="2" customFormat="1" ht="17.25" customHeight="1">
      <c r="A310" s="16"/>
      <c r="L310" s="51"/>
      <c r="O310" s="191"/>
      <c r="Q310" s="16"/>
      <c r="R310" s="191"/>
      <c r="S310" s="202"/>
      <c r="T310" s="16"/>
      <c r="U310" s="191"/>
      <c r="V310" s="100"/>
      <c r="W310" s="100"/>
    </row>
    <row r="311" spans="1:23" s="2" customFormat="1" ht="17.25" customHeight="1">
      <c r="A311" s="16"/>
      <c r="L311" s="51"/>
      <c r="O311" s="191"/>
      <c r="Q311" s="16"/>
      <c r="R311" s="191"/>
      <c r="S311" s="202"/>
      <c r="T311" s="16"/>
      <c r="U311" s="191"/>
      <c r="V311" s="100"/>
      <c r="W311" s="100"/>
    </row>
    <row r="312" spans="1:23" s="2" customFormat="1" ht="17.25" customHeight="1">
      <c r="A312" s="16"/>
      <c r="L312" s="51"/>
      <c r="O312" s="191"/>
      <c r="Q312" s="16"/>
      <c r="R312" s="191"/>
      <c r="S312" s="202"/>
      <c r="T312" s="16"/>
      <c r="U312" s="191"/>
      <c r="V312" s="100"/>
      <c r="W312" s="100"/>
    </row>
    <row r="313" spans="1:23" s="2" customFormat="1" ht="17.25" customHeight="1">
      <c r="A313" s="16"/>
      <c r="L313" s="51"/>
      <c r="O313" s="191"/>
      <c r="Q313" s="16"/>
      <c r="R313" s="191"/>
      <c r="S313" s="202"/>
      <c r="T313" s="16"/>
      <c r="U313" s="191"/>
      <c r="V313" s="100"/>
      <c r="W313" s="100"/>
    </row>
    <row r="314" spans="1:23" s="2" customFormat="1" ht="17.25" customHeight="1">
      <c r="A314" s="16"/>
      <c r="L314" s="51"/>
      <c r="O314" s="191"/>
      <c r="Q314" s="16"/>
      <c r="R314" s="191"/>
      <c r="S314" s="202"/>
      <c r="T314" s="16"/>
      <c r="U314" s="191"/>
      <c r="V314" s="100"/>
      <c r="W314" s="100"/>
    </row>
    <row r="315" spans="1:23" s="2" customFormat="1" ht="17.25" customHeight="1">
      <c r="A315" s="16"/>
      <c r="L315" s="51"/>
      <c r="O315" s="191"/>
      <c r="Q315" s="16"/>
      <c r="R315" s="191"/>
      <c r="S315" s="202"/>
      <c r="T315" s="16"/>
      <c r="U315" s="191"/>
      <c r="V315" s="100"/>
      <c r="W315" s="100"/>
    </row>
    <row r="316" spans="1:23" s="2" customFormat="1" ht="17.25" customHeight="1">
      <c r="A316" s="16"/>
      <c r="L316" s="51"/>
      <c r="O316" s="191"/>
      <c r="Q316" s="16"/>
      <c r="R316" s="191"/>
      <c r="S316" s="202"/>
      <c r="T316" s="16"/>
      <c r="U316" s="191"/>
      <c r="V316" s="100"/>
      <c r="W316" s="100"/>
    </row>
    <row r="317" spans="1:23" s="2" customFormat="1" ht="17.25" customHeight="1">
      <c r="A317" s="16"/>
      <c r="L317" s="51"/>
      <c r="O317" s="191"/>
      <c r="Q317" s="16"/>
      <c r="R317" s="191"/>
      <c r="S317" s="202"/>
      <c r="T317" s="16"/>
      <c r="U317" s="191"/>
      <c r="V317" s="100"/>
      <c r="W317" s="100"/>
    </row>
    <row r="318" spans="1:23" s="2" customFormat="1" ht="17.25" customHeight="1">
      <c r="A318" s="16"/>
      <c r="L318" s="51"/>
      <c r="O318" s="191"/>
      <c r="Q318" s="16"/>
      <c r="R318" s="191"/>
      <c r="S318" s="202"/>
      <c r="T318" s="16"/>
      <c r="U318" s="191"/>
      <c r="V318" s="100"/>
      <c r="W318" s="100"/>
    </row>
    <row r="319" spans="1:23" s="2" customFormat="1" ht="17.25" customHeight="1">
      <c r="A319" s="16"/>
      <c r="L319" s="51"/>
      <c r="O319" s="191"/>
      <c r="Q319" s="16"/>
      <c r="R319" s="191"/>
      <c r="S319" s="202"/>
      <c r="T319" s="16"/>
      <c r="U319" s="191"/>
      <c r="V319" s="100"/>
      <c r="W319" s="100"/>
    </row>
    <row r="320" spans="1:23" s="2" customFormat="1" ht="17.25" customHeight="1">
      <c r="A320" s="16"/>
      <c r="L320" s="51"/>
      <c r="O320" s="191"/>
      <c r="Q320" s="16"/>
      <c r="R320" s="191"/>
      <c r="S320" s="202"/>
      <c r="T320" s="16"/>
      <c r="U320" s="191"/>
      <c r="V320" s="100"/>
      <c r="W320" s="100"/>
    </row>
    <row r="321" spans="1:23" s="2" customFormat="1" ht="17.25" customHeight="1">
      <c r="A321" s="16"/>
      <c r="L321" s="51"/>
      <c r="O321" s="191"/>
      <c r="Q321" s="16"/>
      <c r="R321" s="191"/>
      <c r="S321" s="202"/>
      <c r="T321" s="16"/>
      <c r="U321" s="191"/>
      <c r="V321" s="100"/>
      <c r="W321" s="100"/>
    </row>
    <row r="322" spans="1:23" s="2" customFormat="1" ht="17.25" customHeight="1">
      <c r="A322" s="16"/>
      <c r="L322" s="51"/>
      <c r="O322" s="191"/>
      <c r="Q322" s="16"/>
      <c r="R322" s="191"/>
      <c r="S322" s="202"/>
      <c r="T322" s="16"/>
      <c r="U322" s="191"/>
      <c r="V322" s="100"/>
      <c r="W322" s="100"/>
    </row>
    <row r="323" spans="1:23" s="2" customFormat="1" ht="17.25" customHeight="1">
      <c r="A323" s="16"/>
      <c r="L323" s="51"/>
      <c r="O323" s="191"/>
      <c r="Q323" s="16"/>
      <c r="R323" s="191"/>
      <c r="S323" s="202"/>
      <c r="T323" s="16"/>
      <c r="U323" s="191"/>
      <c r="V323" s="100"/>
      <c r="W323" s="100"/>
    </row>
    <row r="324" spans="1:23" s="2" customFormat="1" ht="17.25" customHeight="1">
      <c r="A324" s="16"/>
      <c r="L324" s="51"/>
      <c r="O324" s="191"/>
      <c r="Q324" s="16"/>
      <c r="R324" s="191"/>
      <c r="S324" s="202"/>
      <c r="T324" s="16"/>
      <c r="U324" s="191"/>
      <c r="V324" s="100"/>
      <c r="W324" s="100"/>
    </row>
    <row r="325" spans="1:23" s="2" customFormat="1" ht="17.25" customHeight="1">
      <c r="A325" s="16"/>
      <c r="L325" s="51"/>
      <c r="O325" s="191"/>
      <c r="Q325" s="16"/>
      <c r="R325" s="191"/>
      <c r="S325" s="202"/>
      <c r="T325" s="16"/>
      <c r="U325" s="191"/>
      <c r="V325" s="100"/>
      <c r="W325" s="100"/>
    </row>
    <row r="326" spans="1:23" s="2" customFormat="1" ht="17.25" customHeight="1">
      <c r="A326" s="16"/>
      <c r="L326" s="51"/>
      <c r="O326" s="191"/>
      <c r="Q326" s="16"/>
      <c r="R326" s="191"/>
      <c r="S326" s="202"/>
      <c r="T326" s="16"/>
      <c r="U326" s="191"/>
      <c r="V326" s="100"/>
      <c r="W326" s="100"/>
    </row>
    <row r="327" spans="1:23" s="2" customFormat="1" ht="17.25" customHeight="1">
      <c r="A327" s="16"/>
      <c r="L327" s="51"/>
      <c r="O327" s="191"/>
      <c r="Q327" s="16"/>
      <c r="R327" s="191"/>
      <c r="S327" s="202"/>
      <c r="T327" s="16"/>
      <c r="U327" s="191"/>
      <c r="V327" s="100"/>
      <c r="W327" s="100"/>
    </row>
    <row r="328" spans="1:23" s="2" customFormat="1" ht="17.25" customHeight="1">
      <c r="A328" s="16"/>
      <c r="L328" s="51"/>
      <c r="O328" s="191"/>
      <c r="Q328" s="16"/>
      <c r="R328" s="191"/>
      <c r="S328" s="202"/>
      <c r="T328" s="16"/>
      <c r="U328" s="191"/>
      <c r="V328" s="100"/>
      <c r="W328" s="100"/>
    </row>
    <row r="329" spans="1:23" s="2" customFormat="1" ht="17.25" customHeight="1">
      <c r="A329" s="16"/>
      <c r="L329" s="51"/>
      <c r="O329" s="191"/>
      <c r="Q329" s="16"/>
      <c r="R329" s="191"/>
      <c r="S329" s="202"/>
      <c r="T329" s="16"/>
      <c r="U329" s="191"/>
      <c r="V329" s="100"/>
      <c r="W329" s="100"/>
    </row>
    <row r="330" spans="1:23" s="2" customFormat="1" ht="17.25" customHeight="1">
      <c r="A330" s="16"/>
      <c r="L330" s="51"/>
      <c r="O330" s="191"/>
      <c r="Q330" s="16"/>
      <c r="R330" s="191"/>
      <c r="S330" s="202"/>
      <c r="T330" s="16"/>
      <c r="U330" s="191"/>
      <c r="V330" s="100"/>
      <c r="W330" s="100"/>
    </row>
    <row r="331" spans="1:23" s="2" customFormat="1" ht="17.25" customHeight="1">
      <c r="A331" s="16"/>
      <c r="L331" s="51"/>
      <c r="O331" s="191"/>
      <c r="Q331" s="16"/>
      <c r="R331" s="191"/>
      <c r="S331" s="202"/>
      <c r="T331" s="16"/>
      <c r="U331" s="191"/>
      <c r="V331" s="100"/>
      <c r="W331" s="100"/>
    </row>
    <row r="332" spans="1:23" s="2" customFormat="1" ht="17.25" customHeight="1">
      <c r="A332" s="16"/>
      <c r="L332" s="51"/>
      <c r="O332" s="191"/>
      <c r="Q332" s="16"/>
      <c r="R332" s="191"/>
      <c r="S332" s="202"/>
      <c r="T332" s="16"/>
      <c r="U332" s="191"/>
      <c r="V332" s="100"/>
      <c r="W332" s="100"/>
    </row>
    <row r="333" spans="1:23" s="2" customFormat="1" ht="17.25" customHeight="1">
      <c r="A333" s="16"/>
      <c r="L333" s="51"/>
      <c r="O333" s="191"/>
      <c r="Q333" s="16"/>
      <c r="R333" s="191"/>
      <c r="S333" s="202"/>
      <c r="T333" s="16"/>
      <c r="U333" s="191"/>
      <c r="V333" s="100"/>
      <c r="W333" s="100"/>
    </row>
    <row r="334" spans="1:23" s="2" customFormat="1" ht="17.25" customHeight="1">
      <c r="A334" s="16"/>
      <c r="L334" s="51"/>
      <c r="O334" s="191"/>
      <c r="Q334" s="16"/>
      <c r="R334" s="191"/>
      <c r="S334" s="202"/>
      <c r="T334" s="16"/>
      <c r="U334" s="191"/>
      <c r="V334" s="100"/>
      <c r="W334" s="100"/>
    </row>
    <row r="335" spans="1:23" s="2" customFormat="1" ht="17.25" customHeight="1">
      <c r="A335" s="16"/>
      <c r="L335" s="51"/>
      <c r="O335" s="191"/>
      <c r="Q335" s="16"/>
      <c r="R335" s="191"/>
      <c r="S335" s="202"/>
      <c r="T335" s="16"/>
      <c r="U335" s="191"/>
      <c r="V335" s="100"/>
      <c r="W335" s="100"/>
    </row>
    <row r="336" spans="1:23" s="2" customFormat="1" ht="17.25" customHeight="1">
      <c r="A336" s="16"/>
      <c r="L336" s="51"/>
      <c r="O336" s="191"/>
      <c r="Q336" s="16"/>
      <c r="R336" s="191"/>
      <c r="S336" s="202"/>
      <c r="T336" s="16"/>
      <c r="U336" s="191"/>
      <c r="V336" s="100"/>
      <c r="W336" s="100"/>
    </row>
    <row r="337" spans="1:23" s="2" customFormat="1" ht="17.25" customHeight="1">
      <c r="A337" s="16"/>
      <c r="L337" s="51"/>
      <c r="O337" s="191"/>
      <c r="Q337" s="16"/>
      <c r="R337" s="191"/>
      <c r="S337" s="202"/>
      <c r="T337" s="16"/>
      <c r="U337" s="191"/>
      <c r="V337" s="100"/>
      <c r="W337" s="100"/>
    </row>
    <row r="338" spans="1:23" s="2" customFormat="1" ht="17.25" customHeight="1">
      <c r="A338" s="16"/>
      <c r="L338" s="51"/>
      <c r="O338" s="191"/>
      <c r="Q338" s="16"/>
      <c r="R338" s="191"/>
      <c r="S338" s="202"/>
      <c r="T338" s="16"/>
      <c r="U338" s="191"/>
      <c r="V338" s="100"/>
      <c r="W338" s="100"/>
    </row>
    <row r="339" spans="1:23" s="2" customFormat="1" ht="17.25" customHeight="1">
      <c r="A339" s="16"/>
      <c r="L339" s="51"/>
      <c r="O339" s="191"/>
      <c r="Q339" s="16"/>
      <c r="R339" s="191"/>
      <c r="S339" s="202"/>
      <c r="T339" s="16"/>
      <c r="U339" s="191"/>
      <c r="V339" s="100"/>
      <c r="W339" s="100"/>
    </row>
    <row r="340" spans="1:23" s="2" customFormat="1" ht="17.25" customHeight="1">
      <c r="A340" s="16"/>
      <c r="L340" s="51"/>
      <c r="O340" s="191"/>
      <c r="Q340" s="16"/>
      <c r="R340" s="191"/>
      <c r="S340" s="202"/>
      <c r="T340" s="16"/>
      <c r="U340" s="191"/>
      <c r="V340" s="100"/>
      <c r="W340" s="100"/>
    </row>
    <row r="341" spans="1:23" s="2" customFormat="1" ht="17.25" customHeight="1">
      <c r="A341" s="16"/>
      <c r="L341" s="51"/>
      <c r="O341" s="191"/>
      <c r="Q341" s="16"/>
      <c r="R341" s="191"/>
      <c r="S341" s="202"/>
      <c r="T341" s="16"/>
      <c r="U341" s="191"/>
      <c r="V341" s="100"/>
      <c r="W341" s="100"/>
    </row>
    <row r="342" spans="1:23" s="2" customFormat="1" ht="17.25" customHeight="1">
      <c r="A342" s="16"/>
      <c r="L342" s="51"/>
      <c r="O342" s="191"/>
      <c r="Q342" s="16"/>
      <c r="R342" s="191"/>
      <c r="S342" s="202"/>
      <c r="T342" s="16"/>
      <c r="U342" s="191"/>
      <c r="V342" s="100"/>
      <c r="W342" s="100"/>
    </row>
    <row r="343" spans="1:23" s="2" customFormat="1" ht="17.25" customHeight="1">
      <c r="A343" s="16"/>
      <c r="L343" s="51"/>
      <c r="O343" s="191"/>
      <c r="Q343" s="16"/>
      <c r="R343" s="191"/>
      <c r="S343" s="202"/>
      <c r="T343" s="16"/>
      <c r="U343" s="191"/>
      <c r="V343" s="100"/>
      <c r="W343" s="100"/>
    </row>
    <row r="344" spans="1:23" s="2" customFormat="1" ht="17.25" customHeight="1">
      <c r="A344" s="16"/>
      <c r="L344" s="51"/>
      <c r="O344" s="191"/>
      <c r="Q344" s="16"/>
      <c r="R344" s="191"/>
      <c r="S344" s="202"/>
      <c r="T344" s="16"/>
      <c r="U344" s="191"/>
      <c r="V344" s="100"/>
      <c r="W344" s="100"/>
    </row>
    <row r="345" spans="1:23" s="2" customFormat="1" ht="17.25" customHeight="1">
      <c r="A345" s="16"/>
      <c r="L345" s="51"/>
      <c r="O345" s="191"/>
      <c r="Q345" s="16"/>
      <c r="R345" s="191"/>
      <c r="S345" s="202"/>
      <c r="T345" s="16"/>
      <c r="U345" s="191"/>
      <c r="V345" s="100"/>
      <c r="W345" s="100"/>
    </row>
    <row r="346" spans="1:23" s="2" customFormat="1" ht="17.25" customHeight="1">
      <c r="A346" s="16"/>
      <c r="L346" s="51"/>
      <c r="O346" s="191"/>
      <c r="Q346" s="16"/>
      <c r="R346" s="191"/>
      <c r="S346" s="202"/>
      <c r="T346" s="16"/>
      <c r="U346" s="191"/>
      <c r="V346" s="100"/>
      <c r="W346" s="100"/>
    </row>
    <row r="347" spans="1:23" s="2" customFormat="1" ht="17.25" customHeight="1">
      <c r="A347" s="16"/>
      <c r="L347" s="51"/>
      <c r="O347" s="191"/>
      <c r="Q347" s="16"/>
      <c r="R347" s="191"/>
      <c r="S347" s="202"/>
      <c r="T347" s="16"/>
      <c r="U347" s="191"/>
      <c r="V347" s="100"/>
      <c r="W347" s="100"/>
    </row>
    <row r="348" spans="1:23" s="2" customFormat="1" ht="17.25" customHeight="1">
      <c r="A348" s="16"/>
      <c r="L348" s="51"/>
      <c r="O348" s="191"/>
      <c r="Q348" s="16"/>
      <c r="R348" s="191"/>
      <c r="S348" s="202"/>
      <c r="T348" s="16"/>
      <c r="U348" s="191"/>
      <c r="V348" s="100"/>
      <c r="W348" s="100"/>
    </row>
    <row r="349" spans="1:23" s="2" customFormat="1" ht="17.25" customHeight="1">
      <c r="A349" s="16"/>
      <c r="L349" s="51"/>
      <c r="O349" s="191"/>
      <c r="Q349" s="16"/>
      <c r="R349" s="191"/>
      <c r="S349" s="202"/>
      <c r="T349" s="16"/>
      <c r="U349" s="191"/>
      <c r="V349" s="100"/>
      <c r="W349" s="100"/>
    </row>
    <row r="350" spans="1:23" s="2" customFormat="1" ht="17.25" customHeight="1">
      <c r="A350" s="16"/>
      <c r="L350" s="51"/>
      <c r="O350" s="191"/>
      <c r="Q350" s="16"/>
      <c r="R350" s="191"/>
      <c r="S350" s="202"/>
      <c r="T350" s="16"/>
      <c r="U350" s="191"/>
      <c r="V350" s="100"/>
      <c r="W350" s="100"/>
    </row>
    <row r="351" spans="1:23" s="2" customFormat="1" ht="17.25" customHeight="1">
      <c r="A351" s="16"/>
      <c r="L351" s="51"/>
      <c r="O351" s="191"/>
      <c r="Q351" s="16"/>
      <c r="R351" s="191"/>
      <c r="S351" s="202"/>
      <c r="T351" s="16"/>
      <c r="U351" s="191"/>
      <c r="V351" s="100"/>
      <c r="W351" s="100"/>
    </row>
    <row r="352" spans="1:23" s="2" customFormat="1" ht="17.25" customHeight="1">
      <c r="A352" s="16"/>
      <c r="L352" s="51"/>
      <c r="O352" s="191"/>
      <c r="Q352" s="16"/>
      <c r="R352" s="191"/>
      <c r="S352" s="202"/>
      <c r="T352" s="16"/>
      <c r="U352" s="191"/>
      <c r="V352" s="100"/>
      <c r="W352" s="100"/>
    </row>
    <row r="353" spans="1:23" s="2" customFormat="1" ht="17.25" customHeight="1">
      <c r="A353" s="16"/>
      <c r="L353" s="51"/>
      <c r="O353" s="191"/>
      <c r="Q353" s="16"/>
      <c r="R353" s="191"/>
      <c r="S353" s="202"/>
      <c r="T353" s="16"/>
      <c r="U353" s="191"/>
      <c r="V353" s="100"/>
      <c r="W353" s="100"/>
    </row>
    <row r="354" spans="1:23" s="2" customFormat="1" ht="17.25" customHeight="1">
      <c r="A354" s="16"/>
      <c r="L354" s="51"/>
      <c r="O354" s="191"/>
      <c r="Q354" s="16"/>
      <c r="R354" s="191"/>
      <c r="S354" s="202"/>
      <c r="T354" s="16"/>
      <c r="U354" s="191"/>
      <c r="V354" s="100"/>
      <c r="W354" s="100"/>
    </row>
    <row r="355" spans="1:23" s="2" customFormat="1" ht="17.25" customHeight="1">
      <c r="A355" s="16"/>
      <c r="L355" s="51"/>
      <c r="O355" s="191"/>
      <c r="Q355" s="16"/>
      <c r="R355" s="191"/>
      <c r="S355" s="202"/>
      <c r="T355" s="16"/>
      <c r="U355" s="191"/>
      <c r="V355" s="100"/>
      <c r="W355" s="100"/>
    </row>
    <row r="356" spans="1:23" s="2" customFormat="1" ht="17.25" customHeight="1">
      <c r="A356" s="16"/>
      <c r="L356" s="51"/>
      <c r="O356" s="191"/>
      <c r="Q356" s="16"/>
      <c r="R356" s="191"/>
      <c r="S356" s="202"/>
      <c r="T356" s="16"/>
      <c r="U356" s="191"/>
    </row>
    <row r="357" spans="1:23" s="2" customFormat="1" ht="17.25" customHeight="1">
      <c r="A357" s="16"/>
      <c r="L357" s="51"/>
      <c r="O357" s="191"/>
      <c r="Q357" s="16"/>
      <c r="R357" s="191"/>
      <c r="S357" s="202"/>
      <c r="T357" s="16"/>
      <c r="U357" s="191"/>
    </row>
    <row r="358" spans="1:23" s="2" customFormat="1" ht="17.25" customHeight="1">
      <c r="A358" s="16"/>
      <c r="L358" s="51"/>
      <c r="O358" s="191"/>
      <c r="Q358" s="16"/>
      <c r="R358" s="191"/>
      <c r="S358" s="202"/>
      <c r="T358" s="16"/>
      <c r="U358" s="191"/>
    </row>
    <row r="359" spans="1:23" s="2" customFormat="1" ht="17.25" customHeight="1">
      <c r="A359" s="16"/>
      <c r="L359" s="51"/>
      <c r="O359" s="191"/>
      <c r="Q359" s="16"/>
      <c r="R359" s="191"/>
      <c r="S359" s="202"/>
      <c r="T359" s="16"/>
      <c r="U359" s="191"/>
    </row>
    <row r="360" spans="1:23" s="2" customFormat="1" ht="17.25" customHeight="1">
      <c r="A360" s="16"/>
      <c r="L360" s="51"/>
      <c r="O360" s="191"/>
      <c r="Q360" s="16"/>
      <c r="R360" s="191"/>
      <c r="S360" s="202"/>
      <c r="T360" s="16"/>
      <c r="U360" s="191"/>
    </row>
    <row r="361" spans="1:23" s="2" customFormat="1" ht="17.25" customHeight="1">
      <c r="A361" s="16"/>
      <c r="L361" s="51"/>
      <c r="O361" s="191"/>
      <c r="Q361" s="16"/>
      <c r="R361" s="191"/>
      <c r="S361" s="202"/>
      <c r="T361" s="16"/>
      <c r="U361" s="191"/>
    </row>
    <row r="362" spans="1:23" s="8" customFormat="1" ht="17.25" customHeight="1">
      <c r="A362" s="16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51"/>
      <c r="M362" s="2"/>
      <c r="N362" s="2"/>
      <c r="O362" s="191"/>
      <c r="P362" s="2"/>
      <c r="Q362" s="16"/>
      <c r="R362" s="191"/>
      <c r="S362" s="202"/>
      <c r="T362" s="16"/>
      <c r="U362" s="191"/>
      <c r="V362" s="2"/>
    </row>
    <row r="363" spans="1:23" s="8" customFormat="1" ht="17.25" customHeight="1">
      <c r="A363" s="16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51"/>
      <c r="M363" s="2"/>
      <c r="N363" s="2"/>
      <c r="O363" s="191"/>
      <c r="P363" s="2"/>
      <c r="Q363" s="16"/>
      <c r="R363" s="191"/>
      <c r="S363" s="202"/>
      <c r="T363" s="16"/>
      <c r="U363" s="191"/>
      <c r="V363" s="2"/>
    </row>
    <row r="364" spans="1:23" s="8" customFormat="1" ht="17.25" customHeight="1">
      <c r="A364" s="16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51"/>
      <c r="M364" s="2"/>
      <c r="N364" s="2"/>
      <c r="O364" s="191"/>
      <c r="P364" s="2"/>
      <c r="Q364" s="16"/>
      <c r="R364" s="191"/>
      <c r="S364" s="202"/>
      <c r="T364" s="16"/>
      <c r="U364" s="191"/>
      <c r="V364" s="2"/>
    </row>
    <row r="365" spans="1:23" s="8" customFormat="1" ht="17.25" customHeight="1">
      <c r="A365" s="16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51"/>
      <c r="M365" s="2"/>
      <c r="N365" s="2"/>
      <c r="O365" s="191"/>
      <c r="P365" s="2"/>
      <c r="Q365" s="16"/>
      <c r="R365" s="191"/>
      <c r="S365" s="202"/>
      <c r="T365" s="16"/>
      <c r="U365" s="191"/>
      <c r="V365" s="2"/>
    </row>
    <row r="366" spans="1:23" s="8" customFormat="1" ht="17.25" customHeight="1">
      <c r="A366" s="16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51"/>
      <c r="M366" s="2"/>
      <c r="N366" s="2"/>
      <c r="O366" s="191"/>
      <c r="P366" s="2"/>
      <c r="Q366" s="16"/>
      <c r="R366" s="191"/>
      <c r="S366" s="202"/>
      <c r="T366" s="16"/>
      <c r="U366" s="191"/>
      <c r="V366" s="2"/>
    </row>
    <row r="367" spans="1:23" s="8" customFormat="1" ht="17.25" customHeight="1">
      <c r="A367" s="16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51"/>
      <c r="M367" s="2"/>
      <c r="N367" s="2"/>
      <c r="O367" s="191"/>
      <c r="P367" s="2"/>
      <c r="Q367" s="16"/>
      <c r="R367" s="191"/>
      <c r="S367" s="202"/>
      <c r="T367" s="16"/>
      <c r="U367" s="191"/>
      <c r="V367" s="2"/>
    </row>
    <row r="368" spans="1:23" s="8" customFormat="1" ht="17.25" customHeight="1">
      <c r="A368" s="16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51"/>
      <c r="M368" s="2"/>
      <c r="N368" s="2"/>
      <c r="O368" s="191"/>
      <c r="P368" s="2"/>
      <c r="Q368" s="16"/>
      <c r="R368" s="191"/>
      <c r="S368" s="202"/>
      <c r="T368" s="16"/>
      <c r="U368" s="191"/>
      <c r="V368" s="2"/>
    </row>
    <row r="369" spans="1:22" s="8" customFormat="1" ht="17.25" customHeight="1">
      <c r="A369" s="16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51"/>
      <c r="M369" s="2"/>
      <c r="N369" s="2"/>
      <c r="O369" s="191"/>
      <c r="P369" s="2"/>
      <c r="Q369" s="16"/>
      <c r="R369" s="191"/>
      <c r="S369" s="202"/>
      <c r="T369" s="16"/>
      <c r="U369" s="191"/>
      <c r="V369" s="2"/>
    </row>
    <row r="370" spans="1:22" s="8" customFormat="1" ht="17.25" customHeight="1">
      <c r="A370" s="16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51"/>
      <c r="M370" s="2"/>
      <c r="N370" s="2"/>
      <c r="O370" s="191"/>
      <c r="P370" s="2"/>
      <c r="Q370" s="16"/>
      <c r="R370" s="191"/>
      <c r="S370" s="202"/>
      <c r="T370" s="16"/>
      <c r="U370" s="191"/>
      <c r="V370" s="2"/>
    </row>
    <row r="371" spans="1:22" s="8" customFormat="1" ht="17.25" customHeight="1">
      <c r="A371" s="16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51"/>
      <c r="M371" s="2"/>
      <c r="N371" s="2"/>
      <c r="O371" s="191"/>
      <c r="P371" s="2"/>
      <c r="Q371" s="16"/>
      <c r="R371" s="191"/>
      <c r="S371" s="202"/>
      <c r="T371" s="16"/>
      <c r="U371" s="191"/>
      <c r="V371" s="2"/>
    </row>
    <row r="372" spans="1:22" s="8" customFormat="1" ht="17.25" customHeight="1">
      <c r="A372" s="16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51"/>
      <c r="M372" s="2"/>
      <c r="N372" s="2"/>
      <c r="O372" s="191"/>
      <c r="P372" s="2"/>
      <c r="Q372" s="16"/>
      <c r="R372" s="191"/>
      <c r="S372" s="202"/>
      <c r="T372" s="16"/>
      <c r="U372" s="191"/>
      <c r="V372" s="2"/>
    </row>
    <row r="373" spans="1:22" s="8" customFormat="1" ht="17.25" customHeight="1">
      <c r="A373" s="16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51"/>
      <c r="M373" s="2"/>
      <c r="N373" s="2"/>
      <c r="O373" s="191"/>
      <c r="P373" s="2"/>
      <c r="Q373" s="16"/>
      <c r="R373" s="191"/>
      <c r="S373" s="202"/>
      <c r="T373" s="16"/>
      <c r="U373" s="191"/>
      <c r="V373" s="2"/>
    </row>
    <row r="374" spans="1:22" s="8" customFormat="1" ht="17.25" customHeight="1">
      <c r="A374" s="16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51"/>
      <c r="M374" s="2"/>
      <c r="N374" s="2"/>
      <c r="O374" s="191"/>
      <c r="P374" s="2"/>
      <c r="Q374" s="16"/>
      <c r="R374" s="191"/>
      <c r="S374" s="202"/>
      <c r="T374" s="16"/>
      <c r="U374" s="191"/>
      <c r="V374" s="2"/>
    </row>
    <row r="375" spans="1:22" s="8" customFormat="1" ht="17.25" customHeight="1">
      <c r="A375" s="16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51"/>
      <c r="M375" s="2"/>
      <c r="N375" s="2"/>
      <c r="O375" s="191"/>
      <c r="P375" s="2"/>
      <c r="Q375" s="16"/>
      <c r="R375" s="191"/>
      <c r="S375" s="202"/>
      <c r="T375" s="16"/>
      <c r="U375" s="191"/>
      <c r="V375" s="2"/>
    </row>
    <row r="376" spans="1:22" s="8" customFormat="1" ht="17.25" customHeight="1">
      <c r="A376" s="16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51"/>
      <c r="M376" s="2"/>
      <c r="N376" s="2"/>
      <c r="O376" s="191"/>
      <c r="P376" s="2"/>
      <c r="Q376" s="16"/>
      <c r="R376" s="191"/>
      <c r="S376" s="202"/>
      <c r="T376" s="16"/>
      <c r="U376" s="191"/>
      <c r="V376" s="2"/>
    </row>
    <row r="377" spans="1:22" s="8" customFormat="1" ht="17.25" customHeight="1">
      <c r="A377" s="16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51"/>
      <c r="M377" s="2"/>
      <c r="N377" s="2"/>
      <c r="O377" s="191"/>
      <c r="P377" s="2"/>
      <c r="Q377" s="16"/>
      <c r="R377" s="191"/>
      <c r="S377" s="202"/>
      <c r="T377" s="16"/>
      <c r="U377" s="191"/>
      <c r="V377" s="2"/>
    </row>
    <row r="378" spans="1:22" s="8" customFormat="1" ht="17.25" customHeight="1">
      <c r="A378" s="16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51"/>
      <c r="M378" s="2"/>
      <c r="N378" s="2"/>
      <c r="O378" s="191"/>
      <c r="P378" s="2"/>
      <c r="Q378" s="16"/>
      <c r="R378" s="191"/>
      <c r="S378" s="202"/>
      <c r="T378" s="16"/>
      <c r="U378" s="191"/>
      <c r="V378" s="2"/>
    </row>
    <row r="379" spans="1:22" s="8" customFormat="1" ht="17.25" customHeight="1">
      <c r="A379" s="16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51"/>
      <c r="M379" s="2"/>
      <c r="N379" s="2"/>
      <c r="O379" s="191"/>
      <c r="P379" s="2"/>
      <c r="Q379" s="16"/>
      <c r="R379" s="191"/>
      <c r="S379" s="202"/>
      <c r="T379" s="16"/>
      <c r="U379" s="191"/>
      <c r="V379" s="2"/>
    </row>
    <row r="380" spans="1:22" s="8" customFormat="1" ht="17.25" customHeight="1">
      <c r="A380" s="16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51"/>
      <c r="M380" s="2"/>
      <c r="N380" s="2"/>
      <c r="O380" s="191"/>
      <c r="P380" s="2"/>
      <c r="Q380" s="16"/>
      <c r="R380" s="191"/>
      <c r="S380" s="202"/>
      <c r="T380" s="16"/>
      <c r="U380" s="191"/>
      <c r="V380" s="2"/>
    </row>
    <row r="381" spans="1:22" s="8" customFormat="1" ht="17.25" customHeight="1">
      <c r="A381" s="16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51"/>
      <c r="M381" s="2"/>
      <c r="N381" s="2"/>
      <c r="O381" s="191"/>
      <c r="P381" s="2"/>
      <c r="Q381" s="16"/>
      <c r="R381" s="191"/>
      <c r="S381" s="202"/>
      <c r="T381" s="16"/>
      <c r="U381" s="191"/>
      <c r="V381" s="2"/>
    </row>
    <row r="382" spans="1:22" s="8" customFormat="1" ht="17.25" customHeight="1">
      <c r="A382" s="16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51"/>
      <c r="M382" s="2"/>
      <c r="N382" s="2"/>
      <c r="O382" s="191"/>
      <c r="P382" s="2"/>
      <c r="Q382" s="16"/>
      <c r="R382" s="191"/>
      <c r="S382" s="202"/>
      <c r="T382" s="16"/>
      <c r="U382" s="191"/>
      <c r="V382" s="2"/>
    </row>
    <row r="383" spans="1:22" s="8" customFormat="1" ht="17.25" customHeight="1">
      <c r="A383" s="16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51"/>
      <c r="M383" s="2"/>
      <c r="N383" s="2"/>
      <c r="O383" s="191"/>
      <c r="P383" s="2"/>
      <c r="Q383" s="16"/>
      <c r="R383" s="191"/>
      <c r="S383" s="202"/>
      <c r="T383" s="16"/>
      <c r="U383" s="191"/>
      <c r="V383" s="2"/>
    </row>
    <row r="384" spans="1:22" s="8" customFormat="1" ht="17.25" customHeight="1">
      <c r="A384" s="16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51"/>
      <c r="M384" s="2"/>
      <c r="N384" s="2"/>
      <c r="O384" s="191"/>
      <c r="P384" s="2"/>
      <c r="Q384" s="16"/>
      <c r="R384" s="191"/>
      <c r="S384" s="202"/>
      <c r="T384" s="16"/>
      <c r="U384" s="191"/>
      <c r="V384" s="2"/>
    </row>
    <row r="385" spans="1:22" s="8" customFormat="1" ht="17.25" customHeight="1">
      <c r="A385" s="16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51"/>
      <c r="M385" s="2"/>
      <c r="N385" s="2"/>
      <c r="O385" s="191"/>
      <c r="P385" s="2"/>
      <c r="Q385" s="16"/>
      <c r="R385" s="191"/>
      <c r="S385" s="202"/>
      <c r="T385" s="16"/>
      <c r="U385" s="191"/>
      <c r="V385" s="2"/>
    </row>
    <row r="386" spans="1:22" s="8" customFormat="1" ht="17.25" customHeight="1">
      <c r="A386" s="16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51"/>
      <c r="M386" s="2"/>
      <c r="N386" s="2"/>
      <c r="O386" s="191"/>
      <c r="P386" s="2"/>
      <c r="Q386" s="16"/>
      <c r="R386" s="191"/>
      <c r="S386" s="202"/>
      <c r="T386" s="16"/>
      <c r="U386" s="191"/>
      <c r="V386" s="2"/>
    </row>
    <row r="387" spans="1:22" s="8" customFormat="1" ht="17.25" customHeight="1">
      <c r="A387" s="16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51"/>
      <c r="M387" s="2"/>
      <c r="N387" s="2"/>
      <c r="O387" s="191"/>
      <c r="P387" s="2"/>
      <c r="Q387" s="16"/>
      <c r="R387" s="191"/>
      <c r="S387" s="202"/>
      <c r="T387" s="16"/>
      <c r="U387" s="191"/>
      <c r="V387" s="2"/>
    </row>
    <row r="388" spans="1:22" s="8" customFormat="1" ht="17.25" customHeight="1">
      <c r="A388" s="16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51"/>
      <c r="M388" s="2"/>
      <c r="N388" s="2"/>
      <c r="O388" s="191"/>
      <c r="P388" s="2"/>
      <c r="Q388" s="16"/>
      <c r="R388" s="191"/>
      <c r="S388" s="202"/>
      <c r="T388" s="16"/>
      <c r="U388" s="191"/>
      <c r="V388" s="2"/>
    </row>
    <row r="389" spans="1:22" s="8" customFormat="1" ht="17.25" customHeight="1">
      <c r="A389" s="16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51"/>
      <c r="M389" s="2"/>
      <c r="N389" s="2"/>
      <c r="O389" s="191"/>
      <c r="P389" s="2"/>
      <c r="Q389" s="16"/>
      <c r="R389" s="191"/>
      <c r="S389" s="202"/>
      <c r="T389" s="16"/>
      <c r="U389" s="191"/>
      <c r="V389" s="2"/>
    </row>
    <row r="390" spans="1:22" s="8" customFormat="1" ht="17.25" customHeight="1">
      <c r="A390" s="16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51"/>
      <c r="M390" s="2"/>
      <c r="N390" s="2"/>
      <c r="O390" s="191"/>
      <c r="P390" s="2"/>
      <c r="Q390" s="16"/>
      <c r="R390" s="191"/>
      <c r="S390" s="202"/>
      <c r="T390" s="16"/>
      <c r="U390" s="191"/>
      <c r="V390" s="2"/>
    </row>
    <row r="391" spans="1:22" s="8" customFormat="1" ht="17.25" customHeight="1">
      <c r="A391" s="16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51"/>
      <c r="M391" s="2"/>
      <c r="N391" s="2"/>
      <c r="O391" s="191"/>
      <c r="P391" s="2"/>
      <c r="Q391" s="16"/>
      <c r="R391" s="191"/>
      <c r="S391" s="202"/>
      <c r="T391" s="16"/>
      <c r="U391" s="191"/>
      <c r="V391" s="2"/>
    </row>
    <row r="392" spans="1:22" s="8" customFormat="1" ht="17.25" customHeight="1">
      <c r="A392" s="16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51"/>
      <c r="M392" s="2"/>
      <c r="N392" s="2"/>
      <c r="O392" s="191"/>
      <c r="P392" s="2"/>
      <c r="Q392" s="16"/>
      <c r="R392" s="191"/>
      <c r="S392" s="202"/>
      <c r="T392" s="16"/>
      <c r="U392" s="191"/>
      <c r="V392" s="2"/>
    </row>
    <row r="393" spans="1:22" s="8" customFormat="1" ht="17.25" customHeight="1">
      <c r="A393" s="16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51"/>
      <c r="M393" s="2"/>
      <c r="N393" s="2"/>
      <c r="O393" s="191"/>
      <c r="P393" s="2"/>
      <c r="Q393" s="16"/>
      <c r="R393" s="191"/>
      <c r="S393" s="202"/>
      <c r="T393" s="16"/>
      <c r="U393" s="191"/>
      <c r="V393" s="2"/>
    </row>
    <row r="394" spans="1:22" s="8" customFormat="1" ht="17.25" customHeight="1">
      <c r="A394" s="16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51"/>
      <c r="M394" s="2"/>
      <c r="N394" s="2"/>
      <c r="O394" s="191"/>
      <c r="P394" s="2"/>
      <c r="Q394" s="16"/>
      <c r="R394" s="191"/>
      <c r="S394" s="202"/>
      <c r="T394" s="16"/>
      <c r="U394" s="191"/>
      <c r="V394" s="2"/>
    </row>
    <row r="395" spans="1:22" s="8" customFormat="1" ht="17.25" customHeight="1">
      <c r="A395" s="16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51"/>
      <c r="M395" s="2"/>
      <c r="N395" s="2"/>
      <c r="O395" s="191"/>
      <c r="P395" s="2"/>
      <c r="Q395" s="16"/>
      <c r="R395" s="191"/>
      <c r="S395" s="202"/>
      <c r="T395" s="16"/>
      <c r="U395" s="191"/>
      <c r="V395" s="2"/>
    </row>
    <row r="396" spans="1:22" s="8" customFormat="1" ht="17.25" customHeight="1">
      <c r="A396" s="16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51"/>
      <c r="M396" s="2"/>
      <c r="N396" s="2"/>
      <c r="O396" s="191"/>
      <c r="P396" s="2"/>
      <c r="Q396" s="16"/>
      <c r="R396" s="191"/>
      <c r="S396" s="202"/>
      <c r="T396" s="16"/>
      <c r="U396" s="191"/>
      <c r="V396" s="2"/>
    </row>
    <row r="397" spans="1:22" s="8" customFormat="1" ht="17.25" customHeight="1">
      <c r="A397" s="16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51"/>
      <c r="M397" s="2"/>
      <c r="N397" s="2"/>
      <c r="O397" s="191"/>
      <c r="P397" s="2"/>
      <c r="Q397" s="16"/>
      <c r="R397" s="191"/>
      <c r="S397" s="202"/>
      <c r="T397" s="16"/>
      <c r="U397" s="191"/>
      <c r="V397" s="2"/>
    </row>
    <row r="398" spans="1:22" s="8" customFormat="1" ht="17.25" customHeight="1">
      <c r="A398" s="16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51"/>
      <c r="M398" s="2"/>
      <c r="N398" s="2"/>
      <c r="O398" s="191"/>
      <c r="P398" s="2"/>
      <c r="Q398" s="16"/>
      <c r="R398" s="191"/>
      <c r="S398" s="202"/>
      <c r="T398" s="16"/>
      <c r="U398" s="191"/>
      <c r="V398" s="2"/>
    </row>
    <row r="399" spans="1:22" s="8" customFormat="1" ht="17.25" customHeight="1">
      <c r="A399" s="16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51"/>
      <c r="M399" s="2"/>
      <c r="N399" s="2"/>
      <c r="O399" s="191"/>
      <c r="P399" s="2"/>
      <c r="Q399" s="16"/>
      <c r="R399" s="191"/>
      <c r="S399" s="202"/>
      <c r="T399" s="16"/>
      <c r="U399" s="191"/>
      <c r="V399" s="2"/>
    </row>
    <row r="400" spans="1:22" s="8" customFormat="1" ht="17.25" customHeight="1">
      <c r="A400" s="16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51"/>
      <c r="M400" s="2"/>
      <c r="N400" s="2"/>
      <c r="O400" s="191"/>
      <c r="P400" s="2"/>
      <c r="Q400" s="16"/>
      <c r="R400" s="191"/>
      <c r="S400" s="202"/>
      <c r="T400" s="16"/>
      <c r="U400" s="191"/>
      <c r="V400" s="2"/>
    </row>
    <row r="401" spans="1:22" s="8" customFormat="1" ht="17.25" customHeight="1">
      <c r="A401" s="16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51"/>
      <c r="M401" s="2"/>
      <c r="N401" s="2"/>
      <c r="O401" s="191"/>
      <c r="P401" s="2"/>
      <c r="Q401" s="16"/>
      <c r="R401" s="191"/>
      <c r="S401" s="202"/>
      <c r="T401" s="16"/>
      <c r="U401" s="191"/>
      <c r="V401" s="2"/>
    </row>
    <row r="402" spans="1:22" s="8" customFormat="1" ht="17.25" customHeight="1">
      <c r="A402" s="16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51"/>
      <c r="M402" s="2"/>
      <c r="N402" s="2"/>
      <c r="O402" s="191"/>
      <c r="P402" s="2"/>
      <c r="Q402" s="16"/>
      <c r="R402" s="191"/>
      <c r="S402" s="202"/>
      <c r="T402" s="16"/>
      <c r="U402" s="191"/>
      <c r="V402" s="2"/>
    </row>
    <row r="403" spans="1:22" s="8" customFormat="1" ht="17.25" customHeight="1">
      <c r="A403" s="16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51"/>
      <c r="M403" s="2"/>
      <c r="N403" s="2"/>
      <c r="O403" s="191"/>
      <c r="P403" s="2"/>
      <c r="Q403" s="16"/>
      <c r="R403" s="191"/>
      <c r="S403" s="202"/>
      <c r="T403" s="16"/>
      <c r="U403" s="191"/>
      <c r="V403" s="2"/>
    </row>
    <row r="404" spans="1:22" s="8" customFormat="1" ht="17.25" customHeight="1">
      <c r="A404" s="16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51"/>
      <c r="M404" s="2"/>
      <c r="N404" s="2"/>
      <c r="O404" s="191"/>
      <c r="P404" s="2"/>
      <c r="Q404" s="16"/>
      <c r="R404" s="191"/>
      <c r="S404" s="202"/>
      <c r="T404" s="16"/>
      <c r="U404" s="191"/>
      <c r="V404" s="2"/>
    </row>
    <row r="405" spans="1:22" s="8" customFormat="1" ht="17.25" customHeight="1">
      <c r="A405" s="16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51"/>
      <c r="M405" s="2"/>
      <c r="N405" s="2"/>
      <c r="O405" s="191"/>
      <c r="P405" s="2"/>
      <c r="Q405" s="16"/>
      <c r="R405" s="191"/>
      <c r="S405" s="202"/>
      <c r="T405" s="16"/>
      <c r="U405" s="191"/>
      <c r="V405" s="2"/>
    </row>
    <row r="406" spans="1:22" s="8" customFormat="1" ht="17.25" customHeight="1">
      <c r="A406" s="16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51"/>
      <c r="M406" s="2"/>
      <c r="N406" s="2"/>
      <c r="O406" s="191"/>
      <c r="P406" s="2"/>
      <c r="Q406" s="16"/>
      <c r="R406" s="191"/>
      <c r="S406" s="202"/>
      <c r="T406" s="16"/>
      <c r="U406" s="191"/>
      <c r="V406" s="2"/>
    </row>
    <row r="407" spans="1:22" s="8" customFormat="1" ht="17.25" customHeight="1">
      <c r="A407" s="16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51"/>
      <c r="M407" s="2"/>
      <c r="N407" s="2"/>
      <c r="O407" s="191"/>
      <c r="P407" s="2"/>
      <c r="Q407" s="16"/>
      <c r="R407" s="191"/>
      <c r="S407" s="202"/>
      <c r="T407" s="16"/>
      <c r="U407" s="191"/>
      <c r="V407" s="2"/>
    </row>
    <row r="408" spans="1:22" s="8" customFormat="1" ht="17.25" customHeight="1">
      <c r="A408" s="16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51"/>
      <c r="M408" s="2"/>
      <c r="N408" s="2"/>
      <c r="O408" s="191"/>
      <c r="P408" s="2"/>
      <c r="Q408" s="16"/>
      <c r="R408" s="191"/>
      <c r="S408" s="202"/>
      <c r="T408" s="16"/>
      <c r="U408" s="191"/>
      <c r="V408" s="2"/>
    </row>
    <row r="409" spans="1:22" s="8" customFormat="1" ht="17.25" customHeight="1">
      <c r="A409" s="16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51"/>
      <c r="M409" s="2"/>
      <c r="N409" s="2"/>
      <c r="O409" s="191"/>
      <c r="P409" s="2"/>
      <c r="Q409" s="16"/>
      <c r="R409" s="191"/>
      <c r="S409" s="202"/>
      <c r="T409" s="16"/>
      <c r="U409" s="191"/>
      <c r="V409" s="2"/>
    </row>
    <row r="410" spans="1:22" s="8" customFormat="1" ht="17.25" customHeight="1">
      <c r="A410" s="16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51"/>
      <c r="M410" s="2"/>
      <c r="N410" s="2"/>
      <c r="O410" s="191"/>
      <c r="P410" s="2"/>
      <c r="Q410" s="16"/>
      <c r="R410" s="191"/>
      <c r="S410" s="202"/>
      <c r="T410" s="16"/>
      <c r="U410" s="191"/>
      <c r="V410" s="2"/>
    </row>
    <row r="411" spans="1:22" s="8" customFormat="1" ht="17.25" customHeight="1">
      <c r="A411" s="16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51"/>
      <c r="M411" s="2"/>
      <c r="N411" s="2"/>
      <c r="O411" s="191"/>
      <c r="P411" s="2"/>
      <c r="Q411" s="16"/>
      <c r="R411" s="191"/>
      <c r="S411" s="202"/>
      <c r="T411" s="16"/>
      <c r="U411" s="191"/>
      <c r="V411" s="2"/>
    </row>
    <row r="412" spans="1:22" s="8" customFormat="1" ht="17.25" customHeight="1">
      <c r="A412" s="16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51"/>
      <c r="M412" s="2"/>
      <c r="N412" s="2"/>
      <c r="O412" s="191"/>
      <c r="P412" s="2"/>
      <c r="Q412" s="16"/>
      <c r="R412" s="191"/>
      <c r="S412" s="202"/>
      <c r="T412" s="16"/>
      <c r="U412" s="191"/>
      <c r="V412" s="2"/>
    </row>
    <row r="413" spans="1:22" s="8" customFormat="1" ht="17.25" customHeight="1">
      <c r="A413" s="16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51"/>
      <c r="M413" s="2"/>
      <c r="N413" s="2"/>
      <c r="O413" s="191"/>
      <c r="P413" s="2"/>
      <c r="Q413" s="16"/>
      <c r="R413" s="191"/>
      <c r="S413" s="202"/>
      <c r="T413" s="16"/>
      <c r="U413" s="191"/>
      <c r="V413" s="2"/>
    </row>
    <row r="414" spans="1:22" s="8" customFormat="1" ht="17.25" customHeight="1">
      <c r="A414" s="16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51"/>
      <c r="M414" s="2"/>
      <c r="N414" s="2"/>
      <c r="O414" s="191"/>
      <c r="P414" s="2"/>
      <c r="Q414" s="16"/>
      <c r="R414" s="191"/>
      <c r="S414" s="202"/>
      <c r="T414" s="16"/>
      <c r="U414" s="191"/>
      <c r="V414" s="2"/>
    </row>
    <row r="415" spans="1:22" s="8" customFormat="1" ht="17.25" customHeight="1">
      <c r="A415" s="16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51"/>
      <c r="M415" s="2"/>
      <c r="N415" s="2"/>
      <c r="O415" s="191"/>
      <c r="P415" s="2"/>
      <c r="Q415" s="16"/>
      <c r="R415" s="191"/>
      <c r="S415" s="202"/>
      <c r="T415" s="16"/>
      <c r="U415" s="191"/>
      <c r="V415" s="2"/>
    </row>
    <row r="416" spans="1:22" s="8" customFormat="1" ht="17.25" customHeight="1">
      <c r="A416" s="16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51"/>
      <c r="M416" s="2"/>
      <c r="N416" s="2"/>
      <c r="O416" s="191"/>
      <c r="P416" s="2"/>
      <c r="Q416" s="16"/>
      <c r="R416" s="191"/>
      <c r="S416" s="202"/>
      <c r="T416" s="16"/>
      <c r="U416" s="191"/>
      <c r="V416" s="2"/>
    </row>
    <row r="417" spans="1:22" s="8" customFormat="1" ht="17.25" customHeight="1">
      <c r="A417" s="16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51"/>
      <c r="M417" s="2"/>
      <c r="N417" s="2"/>
      <c r="O417" s="191"/>
      <c r="P417" s="2"/>
      <c r="Q417" s="16"/>
      <c r="R417" s="191"/>
      <c r="S417" s="202"/>
      <c r="T417" s="16"/>
      <c r="U417" s="191"/>
      <c r="V417" s="2"/>
    </row>
    <row r="418" spans="1:22" s="8" customFormat="1" ht="17.25" customHeight="1">
      <c r="A418" s="16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51"/>
      <c r="M418" s="2"/>
      <c r="N418" s="2"/>
      <c r="O418" s="191"/>
      <c r="P418" s="2"/>
      <c r="Q418" s="16"/>
      <c r="R418" s="191"/>
      <c r="S418" s="202"/>
      <c r="T418" s="16"/>
      <c r="U418" s="191"/>
      <c r="V418" s="2"/>
    </row>
    <row r="419" spans="1:22" s="8" customFormat="1" ht="17.25" customHeight="1">
      <c r="A419" s="16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51"/>
      <c r="M419" s="2"/>
      <c r="N419" s="2"/>
      <c r="O419" s="191"/>
      <c r="P419" s="2"/>
      <c r="Q419" s="16"/>
      <c r="R419" s="191"/>
      <c r="S419" s="202"/>
      <c r="T419" s="16"/>
      <c r="U419" s="191"/>
      <c r="V419" s="2"/>
    </row>
    <row r="420" spans="1:22" s="8" customFormat="1" ht="17.25" customHeight="1">
      <c r="A420" s="16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51"/>
      <c r="M420" s="2"/>
      <c r="N420" s="2"/>
      <c r="O420" s="191"/>
      <c r="P420" s="2"/>
      <c r="Q420" s="16"/>
      <c r="R420" s="191"/>
      <c r="S420" s="202"/>
      <c r="T420" s="16"/>
      <c r="U420" s="191"/>
      <c r="V420" s="2"/>
    </row>
    <row r="421" spans="1:22" s="8" customFormat="1" ht="17.25" customHeight="1">
      <c r="A421" s="16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51"/>
      <c r="M421" s="2"/>
      <c r="N421" s="2"/>
      <c r="O421" s="191"/>
      <c r="P421" s="2"/>
      <c r="Q421" s="16"/>
      <c r="R421" s="191"/>
      <c r="S421" s="202"/>
      <c r="T421" s="16"/>
      <c r="U421" s="191"/>
      <c r="V421" s="2"/>
    </row>
    <row r="422" spans="1:22" s="8" customFormat="1" ht="17.25" customHeight="1">
      <c r="A422" s="16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51"/>
      <c r="M422" s="2"/>
      <c r="N422" s="2"/>
      <c r="O422" s="191"/>
      <c r="P422" s="2"/>
      <c r="Q422" s="16"/>
      <c r="R422" s="191"/>
      <c r="S422" s="202"/>
      <c r="T422" s="16"/>
      <c r="U422" s="191"/>
      <c r="V422" s="2"/>
    </row>
    <row r="423" spans="1:22" s="8" customFormat="1" ht="17.25" customHeight="1">
      <c r="A423" s="16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51"/>
      <c r="M423" s="2"/>
      <c r="N423" s="2"/>
      <c r="O423" s="191"/>
      <c r="P423" s="2"/>
      <c r="Q423" s="16"/>
      <c r="R423" s="191"/>
      <c r="S423" s="202"/>
      <c r="T423" s="16"/>
      <c r="U423" s="191"/>
      <c r="V423" s="2"/>
    </row>
    <row r="424" spans="1:22" s="8" customFormat="1" ht="17.25" customHeight="1">
      <c r="A424" s="16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51"/>
      <c r="M424" s="2"/>
      <c r="N424" s="2"/>
      <c r="O424" s="191"/>
      <c r="P424" s="2"/>
      <c r="Q424" s="16"/>
      <c r="R424" s="191"/>
      <c r="S424" s="202"/>
      <c r="T424" s="16"/>
      <c r="U424" s="191"/>
      <c r="V424" s="2"/>
    </row>
    <row r="425" spans="1:22" s="8" customFormat="1" ht="17.25" customHeight="1">
      <c r="A425" s="16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51"/>
      <c r="M425" s="2"/>
      <c r="N425" s="2"/>
      <c r="O425" s="191"/>
      <c r="P425" s="2"/>
      <c r="Q425" s="16"/>
      <c r="R425" s="191"/>
      <c r="S425" s="202"/>
      <c r="T425" s="16"/>
      <c r="U425" s="191"/>
      <c r="V425" s="2"/>
    </row>
    <row r="426" spans="1:22" s="8" customFormat="1" ht="17.25" customHeight="1">
      <c r="A426" s="16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51"/>
      <c r="M426" s="2"/>
      <c r="N426" s="2"/>
      <c r="O426" s="191"/>
      <c r="P426" s="2"/>
      <c r="Q426" s="16"/>
      <c r="R426" s="191"/>
      <c r="S426" s="202"/>
      <c r="T426" s="16"/>
      <c r="U426" s="191"/>
      <c r="V426" s="2"/>
    </row>
    <row r="427" spans="1:22" s="8" customFormat="1" ht="17.25" customHeight="1">
      <c r="A427" s="16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51"/>
      <c r="M427" s="2"/>
      <c r="N427" s="2"/>
      <c r="O427" s="191"/>
      <c r="P427" s="2"/>
      <c r="Q427" s="16"/>
      <c r="R427" s="191"/>
      <c r="S427" s="202"/>
      <c r="T427" s="16"/>
      <c r="U427" s="191"/>
      <c r="V427" s="2"/>
    </row>
    <row r="428" spans="1:22" s="8" customFormat="1" ht="17.25" customHeight="1">
      <c r="A428" s="16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51"/>
      <c r="M428" s="2"/>
      <c r="N428" s="2"/>
      <c r="O428" s="191"/>
      <c r="P428" s="2"/>
      <c r="Q428" s="16"/>
      <c r="R428" s="191"/>
      <c r="S428" s="202"/>
      <c r="T428" s="16"/>
      <c r="U428" s="191"/>
      <c r="V428" s="2"/>
    </row>
    <row r="429" spans="1:22" s="8" customFormat="1" ht="17.25" customHeight="1">
      <c r="A429" s="16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51"/>
      <c r="M429" s="2"/>
      <c r="N429" s="2"/>
      <c r="O429" s="191"/>
      <c r="P429" s="2"/>
      <c r="Q429" s="16"/>
      <c r="R429" s="191"/>
      <c r="S429" s="202"/>
      <c r="T429" s="16"/>
      <c r="U429" s="191"/>
      <c r="V429" s="2"/>
    </row>
    <row r="430" spans="1:22" s="8" customFormat="1" ht="17.25" customHeight="1">
      <c r="A430" s="16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51"/>
      <c r="M430" s="2"/>
      <c r="N430" s="2"/>
      <c r="O430" s="191"/>
      <c r="P430" s="2"/>
      <c r="Q430" s="16"/>
      <c r="R430" s="191"/>
      <c r="S430" s="202"/>
      <c r="T430" s="16"/>
      <c r="U430" s="191"/>
      <c r="V430" s="2"/>
    </row>
    <row r="431" spans="1:22" s="8" customFormat="1" ht="17.25" customHeight="1">
      <c r="A431" s="16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51"/>
      <c r="M431" s="2"/>
      <c r="N431" s="2"/>
      <c r="O431" s="191"/>
      <c r="P431" s="2"/>
      <c r="Q431" s="16"/>
      <c r="R431" s="191"/>
      <c r="S431" s="202"/>
      <c r="T431" s="16"/>
      <c r="U431" s="191"/>
      <c r="V431" s="2"/>
    </row>
    <row r="432" spans="1:22" s="8" customFormat="1" ht="17.25" customHeight="1">
      <c r="A432" s="16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51"/>
      <c r="M432" s="2"/>
      <c r="N432" s="2"/>
      <c r="O432" s="191"/>
      <c r="P432" s="2"/>
      <c r="Q432" s="16"/>
      <c r="R432" s="191"/>
      <c r="S432" s="202"/>
      <c r="T432" s="16"/>
      <c r="U432" s="191"/>
      <c r="V432" s="2"/>
    </row>
    <row r="433" spans="1:22" s="8" customFormat="1" ht="17.25" customHeight="1">
      <c r="A433" s="16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51"/>
      <c r="M433" s="2"/>
      <c r="N433" s="2"/>
      <c r="O433" s="191"/>
      <c r="P433" s="2"/>
      <c r="Q433" s="16"/>
      <c r="R433" s="191"/>
      <c r="S433" s="202"/>
      <c r="T433" s="16"/>
      <c r="U433" s="191"/>
      <c r="V433" s="2"/>
    </row>
    <row r="434" spans="1:22" s="8" customFormat="1" ht="17.25" customHeight="1">
      <c r="A434" s="16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51"/>
      <c r="M434" s="2"/>
      <c r="N434" s="2"/>
      <c r="O434" s="191"/>
      <c r="P434" s="2"/>
      <c r="Q434" s="16"/>
      <c r="R434" s="191"/>
      <c r="S434" s="202"/>
      <c r="T434" s="16"/>
      <c r="U434" s="191"/>
      <c r="V434" s="2"/>
    </row>
    <row r="435" spans="1:22" s="8" customFormat="1" ht="17.25" customHeight="1">
      <c r="A435" s="16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51"/>
      <c r="M435" s="2"/>
      <c r="N435" s="2"/>
      <c r="O435" s="191"/>
      <c r="P435" s="2"/>
      <c r="Q435" s="16"/>
      <c r="R435" s="191"/>
      <c r="S435" s="202"/>
      <c r="T435" s="16"/>
      <c r="U435" s="191"/>
      <c r="V435" s="2"/>
    </row>
    <row r="436" spans="1:22" s="8" customFormat="1" ht="17.25" customHeight="1">
      <c r="A436" s="16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51"/>
      <c r="M436" s="2"/>
      <c r="N436" s="2"/>
      <c r="O436" s="191"/>
      <c r="P436" s="2"/>
      <c r="Q436" s="16"/>
      <c r="R436" s="191"/>
      <c r="S436" s="202"/>
      <c r="T436" s="16"/>
      <c r="U436" s="191"/>
      <c r="V436" s="2"/>
    </row>
    <row r="437" spans="1:22" s="8" customFormat="1" ht="17.25" customHeight="1">
      <c r="A437" s="16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51"/>
      <c r="M437" s="2"/>
      <c r="N437" s="2"/>
      <c r="O437" s="191"/>
      <c r="P437" s="2"/>
      <c r="Q437" s="16"/>
      <c r="R437" s="191"/>
      <c r="S437" s="202"/>
      <c r="T437" s="16"/>
      <c r="U437" s="191"/>
      <c r="V437" s="2"/>
    </row>
    <row r="438" spans="1:22" s="8" customFormat="1" ht="17.25" customHeight="1">
      <c r="A438" s="16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51"/>
      <c r="M438" s="2"/>
      <c r="N438" s="2"/>
      <c r="O438" s="191"/>
      <c r="P438" s="2"/>
      <c r="Q438" s="16"/>
      <c r="R438" s="191"/>
      <c r="S438" s="202"/>
      <c r="T438" s="16"/>
      <c r="U438" s="191"/>
      <c r="V438" s="2"/>
    </row>
    <row r="439" spans="1:22" s="8" customFormat="1" ht="17.25" customHeight="1">
      <c r="A439" s="16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51"/>
      <c r="M439" s="2"/>
      <c r="N439" s="2"/>
      <c r="O439" s="191"/>
      <c r="P439" s="2"/>
      <c r="Q439" s="16"/>
      <c r="R439" s="191"/>
      <c r="S439" s="202"/>
      <c r="T439" s="16"/>
      <c r="U439" s="191"/>
      <c r="V439" s="2"/>
    </row>
    <row r="440" spans="1:22" s="8" customFormat="1" ht="17.25" customHeight="1">
      <c r="A440" s="16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51"/>
      <c r="M440" s="2"/>
      <c r="N440" s="2"/>
      <c r="O440" s="191"/>
      <c r="P440" s="2"/>
      <c r="Q440" s="16"/>
      <c r="R440" s="191"/>
      <c r="S440" s="202"/>
      <c r="T440" s="16"/>
      <c r="U440" s="191"/>
      <c r="V440" s="2"/>
    </row>
    <row r="441" spans="1:22" s="8" customFormat="1" ht="17.25" customHeight="1">
      <c r="A441" s="16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51"/>
      <c r="M441" s="2"/>
      <c r="N441" s="2"/>
      <c r="O441" s="191"/>
      <c r="P441" s="2"/>
      <c r="Q441" s="16"/>
      <c r="R441" s="191"/>
      <c r="S441" s="202"/>
      <c r="T441" s="16"/>
      <c r="U441" s="191"/>
      <c r="V441" s="2"/>
    </row>
    <row r="442" spans="1:22" s="8" customFormat="1" ht="17.25" customHeight="1">
      <c r="A442" s="16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51"/>
      <c r="M442" s="2"/>
      <c r="N442" s="2"/>
      <c r="O442" s="191"/>
      <c r="P442" s="2"/>
      <c r="Q442" s="16"/>
      <c r="R442" s="191"/>
      <c r="S442" s="202"/>
      <c r="T442" s="16"/>
      <c r="U442" s="191"/>
      <c r="V442" s="2"/>
    </row>
    <row r="443" spans="1:22" s="8" customFormat="1" ht="17.25" customHeight="1">
      <c r="A443" s="16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51"/>
      <c r="M443" s="2"/>
      <c r="N443" s="2"/>
      <c r="O443" s="191"/>
      <c r="P443" s="2"/>
      <c r="Q443" s="16"/>
      <c r="R443" s="191"/>
      <c r="S443" s="202"/>
      <c r="T443" s="16"/>
      <c r="U443" s="191"/>
      <c r="V443" s="2"/>
    </row>
    <row r="444" spans="1:22" s="8" customFormat="1" ht="17.25" customHeight="1">
      <c r="A444" s="16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51"/>
      <c r="M444" s="2"/>
      <c r="N444" s="2"/>
      <c r="O444" s="191"/>
      <c r="P444" s="2"/>
      <c r="Q444" s="16"/>
      <c r="R444" s="191"/>
      <c r="S444" s="202"/>
      <c r="T444" s="16"/>
      <c r="U444" s="191"/>
      <c r="V444" s="2"/>
    </row>
    <row r="445" spans="1:22" s="8" customFormat="1" ht="17.25" customHeight="1">
      <c r="A445" s="16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51"/>
      <c r="M445" s="2"/>
      <c r="N445" s="2"/>
      <c r="O445" s="191"/>
      <c r="P445" s="2"/>
      <c r="Q445" s="16"/>
      <c r="R445" s="191"/>
      <c r="S445" s="202"/>
      <c r="T445" s="16"/>
      <c r="U445" s="191"/>
      <c r="V445" s="2"/>
    </row>
    <row r="446" spans="1:22" s="8" customFormat="1" ht="17.25" customHeight="1">
      <c r="A446" s="16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51"/>
      <c r="M446" s="2"/>
      <c r="N446" s="2"/>
      <c r="O446" s="191"/>
      <c r="P446" s="2"/>
      <c r="Q446" s="16"/>
      <c r="R446" s="191"/>
      <c r="S446" s="202"/>
      <c r="T446" s="16"/>
      <c r="U446" s="191"/>
      <c r="V446" s="2"/>
    </row>
    <row r="447" spans="1:22" s="8" customFormat="1" ht="17.25" customHeight="1">
      <c r="A447" s="16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51"/>
      <c r="M447" s="2"/>
      <c r="N447" s="2"/>
      <c r="O447" s="191"/>
      <c r="P447" s="2"/>
      <c r="Q447" s="16"/>
      <c r="R447" s="191"/>
      <c r="S447" s="202"/>
      <c r="T447" s="16"/>
      <c r="U447" s="191"/>
      <c r="V447" s="2"/>
    </row>
    <row r="448" spans="1:22" s="8" customFormat="1" ht="17.25" customHeight="1">
      <c r="A448" s="16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51"/>
      <c r="M448" s="2"/>
      <c r="N448" s="2"/>
      <c r="O448" s="191"/>
      <c r="P448" s="2"/>
      <c r="Q448" s="16"/>
      <c r="R448" s="191"/>
      <c r="S448" s="202"/>
      <c r="T448" s="16"/>
      <c r="U448" s="191"/>
      <c r="V448" s="2"/>
    </row>
    <row r="449" spans="1:22" s="8" customFormat="1" ht="17.25" customHeight="1">
      <c r="A449" s="16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51"/>
      <c r="M449" s="2"/>
      <c r="N449" s="2"/>
      <c r="O449" s="191"/>
      <c r="P449" s="2"/>
      <c r="Q449" s="16"/>
      <c r="R449" s="191"/>
      <c r="S449" s="202"/>
      <c r="T449" s="16"/>
      <c r="U449" s="191"/>
      <c r="V449" s="2"/>
    </row>
    <row r="450" spans="1:22" s="8" customFormat="1" ht="17.25" customHeight="1">
      <c r="A450" s="16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51"/>
      <c r="M450" s="2"/>
      <c r="N450" s="2"/>
      <c r="O450" s="191"/>
      <c r="P450" s="2"/>
      <c r="Q450" s="16"/>
      <c r="R450" s="191"/>
      <c r="S450" s="202"/>
      <c r="T450" s="16"/>
      <c r="U450" s="191"/>
      <c r="V450" s="2"/>
    </row>
    <row r="451" spans="1:22" s="8" customFormat="1" ht="17.25" customHeight="1">
      <c r="A451" s="16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51"/>
      <c r="M451" s="2"/>
      <c r="N451" s="2"/>
      <c r="O451" s="191"/>
      <c r="P451" s="2"/>
      <c r="Q451" s="16"/>
      <c r="R451" s="191"/>
      <c r="S451" s="202"/>
      <c r="T451" s="16"/>
      <c r="U451" s="191"/>
      <c r="V451" s="2"/>
    </row>
    <row r="452" spans="1:22" s="8" customFormat="1" ht="17.25" customHeight="1">
      <c r="A452" s="16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51"/>
      <c r="M452" s="2"/>
      <c r="N452" s="2"/>
      <c r="O452" s="191"/>
      <c r="P452" s="2"/>
      <c r="Q452" s="16"/>
      <c r="R452" s="191"/>
      <c r="S452" s="202"/>
      <c r="T452" s="16"/>
      <c r="U452" s="191"/>
      <c r="V452" s="2"/>
    </row>
    <row r="453" spans="1:22" s="8" customFormat="1" ht="17.25" customHeight="1">
      <c r="A453" s="16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51"/>
      <c r="M453" s="2"/>
      <c r="N453" s="2"/>
      <c r="O453" s="191"/>
      <c r="P453" s="2"/>
      <c r="Q453" s="16"/>
      <c r="R453" s="191"/>
      <c r="S453" s="202"/>
      <c r="T453" s="16"/>
      <c r="U453" s="191"/>
      <c r="V453" s="2"/>
    </row>
    <row r="454" spans="1:22" s="8" customFormat="1" ht="17.25" customHeight="1">
      <c r="A454" s="16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51"/>
      <c r="M454" s="2"/>
      <c r="N454" s="2"/>
      <c r="O454" s="191"/>
      <c r="P454" s="2"/>
      <c r="Q454" s="16"/>
      <c r="R454" s="191"/>
      <c r="S454" s="202"/>
      <c r="T454" s="16"/>
      <c r="U454" s="191"/>
      <c r="V454" s="2"/>
    </row>
    <row r="455" spans="1:22" s="8" customFormat="1" ht="17.25" customHeight="1">
      <c r="A455" s="16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51"/>
      <c r="M455" s="2"/>
      <c r="N455" s="2"/>
      <c r="O455" s="191"/>
      <c r="P455" s="2"/>
      <c r="Q455" s="16"/>
      <c r="R455" s="191"/>
      <c r="S455" s="202"/>
      <c r="T455" s="16"/>
      <c r="U455" s="191"/>
      <c r="V455" s="2"/>
    </row>
    <row r="456" spans="1:22" s="8" customFormat="1" ht="17.25" customHeight="1">
      <c r="A456" s="16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51"/>
      <c r="M456" s="2"/>
      <c r="N456" s="2"/>
      <c r="O456" s="191"/>
      <c r="P456" s="2"/>
      <c r="Q456" s="16"/>
      <c r="R456" s="191"/>
      <c r="S456" s="202"/>
      <c r="T456" s="16"/>
      <c r="U456" s="191"/>
      <c r="V456" s="2"/>
    </row>
    <row r="457" spans="1:22" s="8" customFormat="1" ht="17.25" customHeight="1">
      <c r="A457" s="16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51"/>
      <c r="M457" s="2"/>
      <c r="N457" s="2"/>
      <c r="O457" s="191"/>
      <c r="P457" s="2"/>
      <c r="Q457" s="16"/>
      <c r="R457" s="191"/>
      <c r="S457" s="202"/>
      <c r="T457" s="16"/>
      <c r="U457" s="191"/>
      <c r="V457" s="2"/>
    </row>
    <row r="458" spans="1:22" s="8" customFormat="1" ht="17.25" customHeight="1">
      <c r="A458" s="16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51"/>
      <c r="M458" s="2"/>
      <c r="N458" s="2"/>
      <c r="O458" s="191"/>
      <c r="P458" s="2"/>
      <c r="Q458" s="16"/>
      <c r="R458" s="191"/>
      <c r="S458" s="202"/>
      <c r="T458" s="16"/>
      <c r="U458" s="191"/>
      <c r="V458" s="2"/>
    </row>
    <row r="459" spans="1:22" s="8" customFormat="1" ht="17.25" customHeight="1">
      <c r="A459" s="16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51"/>
      <c r="M459" s="2"/>
      <c r="N459" s="2"/>
      <c r="O459" s="191"/>
      <c r="P459" s="2"/>
      <c r="Q459" s="16"/>
      <c r="R459" s="191"/>
      <c r="S459" s="202"/>
      <c r="T459" s="16"/>
      <c r="U459" s="191"/>
      <c r="V459" s="2"/>
    </row>
    <row r="460" spans="1:22" s="8" customFormat="1" ht="17.25" customHeight="1">
      <c r="A460" s="16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51"/>
      <c r="M460" s="2"/>
      <c r="N460" s="2"/>
      <c r="O460" s="191"/>
      <c r="P460" s="2"/>
      <c r="Q460" s="16"/>
      <c r="R460" s="191"/>
      <c r="S460" s="202"/>
      <c r="T460" s="16"/>
      <c r="U460" s="191"/>
      <c r="V460" s="2"/>
    </row>
    <row r="461" spans="1:22" s="8" customFormat="1" ht="17.25" customHeight="1">
      <c r="A461" s="16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51"/>
      <c r="M461" s="2"/>
      <c r="N461" s="2"/>
      <c r="O461" s="191"/>
      <c r="P461" s="2"/>
      <c r="Q461" s="16"/>
      <c r="R461" s="191"/>
      <c r="S461" s="202"/>
      <c r="T461" s="16"/>
      <c r="U461" s="191"/>
      <c r="V461" s="2"/>
    </row>
    <row r="462" spans="1:22" s="8" customFormat="1" ht="17.25" customHeight="1">
      <c r="A462" s="16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51"/>
      <c r="M462" s="2"/>
      <c r="N462" s="2"/>
      <c r="O462" s="191"/>
      <c r="P462" s="2"/>
      <c r="Q462" s="16"/>
      <c r="R462" s="191"/>
      <c r="S462" s="202"/>
      <c r="T462" s="16"/>
      <c r="U462" s="191"/>
      <c r="V462" s="2"/>
    </row>
    <row r="463" spans="1:22" s="8" customFormat="1" ht="17.25" customHeight="1">
      <c r="A463" s="16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51"/>
      <c r="M463" s="2"/>
      <c r="N463" s="2"/>
      <c r="O463" s="191"/>
      <c r="P463" s="2"/>
      <c r="Q463" s="16"/>
      <c r="R463" s="191"/>
      <c r="S463" s="202"/>
      <c r="T463" s="16"/>
      <c r="U463" s="191"/>
      <c r="V463" s="2"/>
    </row>
    <row r="464" spans="1:22" s="8" customFormat="1" ht="17.25" customHeight="1">
      <c r="A464" s="16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51"/>
      <c r="M464" s="2"/>
      <c r="N464" s="2"/>
      <c r="O464" s="191"/>
      <c r="P464" s="2"/>
      <c r="Q464" s="16"/>
      <c r="R464" s="191"/>
      <c r="S464" s="202"/>
      <c r="T464" s="16"/>
      <c r="U464" s="191"/>
      <c r="V464" s="2"/>
    </row>
    <row r="465" spans="1:22" s="8" customFormat="1" ht="17.25" customHeight="1">
      <c r="A465" s="16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51"/>
      <c r="M465" s="2"/>
      <c r="N465" s="2"/>
      <c r="O465" s="191"/>
      <c r="P465" s="2"/>
      <c r="Q465" s="16"/>
      <c r="R465" s="191"/>
      <c r="S465" s="202"/>
      <c r="T465" s="16"/>
      <c r="U465" s="191"/>
      <c r="V465" s="2"/>
    </row>
    <row r="466" spans="1:22" s="8" customFormat="1" ht="17.25" customHeight="1">
      <c r="A466" s="16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51"/>
      <c r="M466" s="2"/>
      <c r="N466" s="2"/>
      <c r="O466" s="191"/>
      <c r="P466" s="2"/>
      <c r="Q466" s="16"/>
      <c r="R466" s="191"/>
      <c r="S466" s="202"/>
      <c r="T466" s="16"/>
      <c r="U466" s="191"/>
      <c r="V466" s="2"/>
    </row>
    <row r="467" spans="1:22" s="8" customFormat="1" ht="17.25" customHeight="1">
      <c r="A467" s="16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51"/>
      <c r="M467" s="2"/>
      <c r="N467" s="2"/>
      <c r="O467" s="191"/>
      <c r="P467" s="2"/>
      <c r="Q467" s="16"/>
      <c r="R467" s="191"/>
      <c r="S467" s="202"/>
      <c r="T467" s="16"/>
      <c r="U467" s="191"/>
      <c r="V467" s="2"/>
    </row>
    <row r="468" spans="1:22" s="8" customFormat="1" ht="17.25" customHeight="1">
      <c r="A468" s="16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51"/>
      <c r="M468" s="2"/>
      <c r="N468" s="2"/>
      <c r="O468" s="191"/>
      <c r="P468" s="2"/>
      <c r="Q468" s="16"/>
      <c r="R468" s="191"/>
      <c r="S468" s="202"/>
      <c r="T468" s="16"/>
      <c r="U468" s="191"/>
      <c r="V468" s="2"/>
    </row>
    <row r="469" spans="1:22" s="8" customFormat="1" ht="17.25" customHeight="1">
      <c r="A469" s="16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51"/>
      <c r="M469" s="2"/>
      <c r="N469" s="2"/>
      <c r="O469" s="191"/>
      <c r="P469" s="2"/>
      <c r="Q469" s="16"/>
      <c r="R469" s="191"/>
      <c r="S469" s="202"/>
      <c r="T469" s="16"/>
      <c r="U469" s="191"/>
      <c r="V469" s="2"/>
    </row>
    <row r="470" spans="1:22" s="8" customFormat="1" ht="17.25" customHeight="1">
      <c r="A470" s="16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51"/>
      <c r="M470" s="2"/>
      <c r="N470" s="2"/>
      <c r="O470" s="191"/>
      <c r="P470" s="2"/>
      <c r="Q470" s="16"/>
      <c r="R470" s="191"/>
      <c r="S470" s="202"/>
      <c r="T470" s="16"/>
      <c r="U470" s="191"/>
      <c r="V470" s="2"/>
    </row>
    <row r="471" spans="1:22" s="8" customFormat="1" ht="17.25" customHeight="1">
      <c r="A471" s="16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51"/>
      <c r="M471" s="2"/>
      <c r="N471" s="2"/>
      <c r="O471" s="191"/>
      <c r="P471" s="2"/>
      <c r="Q471" s="16"/>
      <c r="R471" s="191"/>
      <c r="S471" s="202"/>
      <c r="T471" s="16"/>
      <c r="U471" s="191"/>
      <c r="V471" s="2"/>
    </row>
    <row r="472" spans="1:22" s="8" customFormat="1" ht="17.25" customHeight="1">
      <c r="A472" s="16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51"/>
      <c r="M472" s="2"/>
      <c r="N472" s="2"/>
      <c r="O472" s="191"/>
      <c r="P472" s="2"/>
      <c r="Q472" s="16"/>
      <c r="R472" s="191"/>
      <c r="S472" s="202"/>
      <c r="T472" s="16"/>
      <c r="U472" s="191"/>
      <c r="V472" s="2"/>
    </row>
    <row r="473" spans="1:22" s="8" customFormat="1" ht="17.25" customHeight="1">
      <c r="A473" s="16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51"/>
      <c r="M473" s="2"/>
      <c r="N473" s="2"/>
      <c r="O473" s="191"/>
      <c r="P473" s="2"/>
      <c r="Q473" s="16"/>
      <c r="R473" s="191"/>
      <c r="S473" s="202"/>
      <c r="T473" s="16"/>
      <c r="U473" s="191"/>
      <c r="V473" s="2"/>
    </row>
    <row r="474" spans="1:22" s="8" customFormat="1" ht="17.25" customHeight="1">
      <c r="A474" s="16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51"/>
      <c r="M474" s="2"/>
      <c r="N474" s="2"/>
      <c r="O474" s="191"/>
      <c r="P474" s="2"/>
      <c r="Q474" s="16"/>
      <c r="R474" s="191"/>
      <c r="S474" s="202"/>
      <c r="T474" s="16"/>
      <c r="U474" s="191"/>
      <c r="V474" s="2"/>
    </row>
    <row r="475" spans="1:22" s="8" customFormat="1" ht="17.25" customHeight="1">
      <c r="A475" s="16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51"/>
      <c r="M475" s="2"/>
      <c r="N475" s="2"/>
      <c r="O475" s="191"/>
      <c r="P475" s="2"/>
      <c r="Q475" s="16"/>
      <c r="R475" s="191"/>
      <c r="S475" s="202"/>
      <c r="T475" s="16"/>
      <c r="U475" s="191"/>
      <c r="V475" s="2"/>
    </row>
    <row r="476" spans="1:22" s="8" customFormat="1" ht="17.25" customHeight="1">
      <c r="A476" s="16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51"/>
      <c r="M476" s="2"/>
      <c r="N476" s="2"/>
      <c r="O476" s="191"/>
      <c r="P476" s="2"/>
      <c r="Q476" s="16"/>
      <c r="R476" s="191"/>
      <c r="S476" s="202"/>
      <c r="T476" s="16"/>
      <c r="U476" s="191"/>
      <c r="V476" s="2"/>
    </row>
    <row r="477" spans="1:22" s="8" customFormat="1" ht="17.25" customHeight="1">
      <c r="A477" s="16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51"/>
      <c r="M477" s="2"/>
      <c r="N477" s="2"/>
      <c r="O477" s="191"/>
      <c r="P477" s="2"/>
      <c r="Q477" s="16"/>
      <c r="R477" s="191"/>
      <c r="S477" s="202"/>
      <c r="T477" s="16"/>
      <c r="U477" s="191"/>
      <c r="V477" s="2"/>
    </row>
    <row r="478" spans="1:22" s="8" customFormat="1" ht="17.25" customHeight="1">
      <c r="A478" s="16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51"/>
      <c r="M478" s="2"/>
      <c r="N478" s="2"/>
      <c r="O478" s="191"/>
      <c r="P478" s="2"/>
      <c r="Q478" s="16"/>
      <c r="R478" s="191"/>
      <c r="S478" s="202"/>
      <c r="T478" s="16"/>
      <c r="U478" s="191"/>
      <c r="V478" s="2"/>
    </row>
    <row r="479" spans="1:22" s="8" customFormat="1" ht="17.25" customHeight="1">
      <c r="A479" s="16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51"/>
      <c r="M479" s="2"/>
      <c r="N479" s="2"/>
      <c r="O479" s="191"/>
      <c r="P479" s="2"/>
      <c r="Q479" s="16"/>
      <c r="R479" s="191"/>
      <c r="S479" s="202"/>
      <c r="T479" s="16"/>
      <c r="U479" s="191"/>
      <c r="V479" s="2"/>
    </row>
    <row r="480" spans="1:22" s="8" customFormat="1" ht="17.25" customHeight="1">
      <c r="A480" s="16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51"/>
      <c r="M480" s="2"/>
      <c r="N480" s="2"/>
      <c r="O480" s="191"/>
      <c r="P480" s="2"/>
      <c r="Q480" s="16"/>
      <c r="R480" s="191"/>
      <c r="S480" s="202"/>
      <c r="T480" s="16"/>
      <c r="U480" s="191"/>
      <c r="V480" s="2"/>
    </row>
    <row r="481" spans="1:22" s="8" customFormat="1" ht="17.25" customHeight="1">
      <c r="A481" s="16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51"/>
      <c r="M481" s="2"/>
      <c r="N481" s="2"/>
      <c r="O481" s="191"/>
      <c r="P481" s="2"/>
      <c r="Q481" s="16"/>
      <c r="R481" s="191"/>
      <c r="S481" s="202"/>
      <c r="T481" s="16"/>
      <c r="U481" s="191"/>
      <c r="V481" s="2"/>
    </row>
    <row r="482" spans="1:22" s="8" customFormat="1" ht="17.25" customHeight="1">
      <c r="A482" s="16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51"/>
      <c r="M482" s="2"/>
      <c r="N482" s="2"/>
      <c r="O482" s="191"/>
      <c r="P482" s="2"/>
      <c r="Q482" s="16"/>
      <c r="R482" s="191"/>
      <c r="S482" s="202"/>
      <c r="T482" s="16"/>
      <c r="U482" s="191"/>
      <c r="V482" s="2"/>
    </row>
    <row r="483" spans="1:22" s="8" customFormat="1" ht="17.25" customHeight="1">
      <c r="A483" s="16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51"/>
      <c r="M483" s="2"/>
      <c r="N483" s="2"/>
      <c r="O483" s="191"/>
      <c r="P483" s="2"/>
      <c r="Q483" s="16"/>
      <c r="R483" s="191"/>
      <c r="S483" s="202"/>
      <c r="T483" s="16"/>
      <c r="U483" s="191"/>
      <c r="V483" s="2"/>
    </row>
    <row r="484" spans="1:22" s="8" customFormat="1" ht="17.25" customHeight="1">
      <c r="A484" s="16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51"/>
      <c r="M484" s="2"/>
      <c r="N484" s="2"/>
      <c r="O484" s="191"/>
      <c r="P484" s="2"/>
      <c r="Q484" s="16"/>
      <c r="R484" s="191"/>
      <c r="S484" s="202"/>
      <c r="T484" s="16"/>
      <c r="U484" s="191"/>
      <c r="V484" s="2"/>
    </row>
    <row r="485" spans="1:22" s="8" customFormat="1" ht="17.25" customHeight="1">
      <c r="A485" s="16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51"/>
      <c r="M485" s="2"/>
      <c r="N485" s="2"/>
      <c r="O485" s="191"/>
      <c r="P485" s="2"/>
      <c r="Q485" s="16"/>
      <c r="R485" s="191"/>
      <c r="S485" s="202"/>
      <c r="T485" s="16"/>
      <c r="U485" s="191"/>
      <c r="V485" s="2"/>
    </row>
    <row r="486" spans="1:22" s="8" customFormat="1" ht="17.25" customHeight="1">
      <c r="A486" s="16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51"/>
      <c r="M486" s="2"/>
      <c r="N486" s="2"/>
      <c r="O486" s="191"/>
      <c r="P486" s="2"/>
      <c r="Q486" s="16"/>
      <c r="R486" s="191"/>
      <c r="S486" s="202"/>
      <c r="T486" s="16"/>
      <c r="U486" s="191"/>
      <c r="V486" s="2"/>
    </row>
    <row r="487" spans="1:22" s="8" customFormat="1" ht="17.25" customHeight="1">
      <c r="A487" s="16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51"/>
      <c r="M487" s="2"/>
      <c r="N487" s="2"/>
      <c r="O487" s="191"/>
      <c r="P487" s="2"/>
      <c r="Q487" s="16"/>
      <c r="R487" s="191"/>
      <c r="S487" s="202"/>
      <c r="T487" s="16"/>
      <c r="U487" s="191"/>
      <c r="V487" s="2"/>
    </row>
    <row r="488" spans="1:22" s="8" customFormat="1" ht="17.25" customHeight="1">
      <c r="A488" s="16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51"/>
      <c r="M488" s="2"/>
      <c r="N488" s="2"/>
      <c r="O488" s="191"/>
      <c r="P488" s="2"/>
      <c r="Q488" s="16"/>
      <c r="R488" s="191"/>
      <c r="S488" s="202"/>
      <c r="T488" s="16"/>
      <c r="U488" s="191"/>
      <c r="V488" s="2"/>
    </row>
    <row r="489" spans="1:22" s="8" customFormat="1" ht="17.25" customHeight="1">
      <c r="A489" s="16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51"/>
      <c r="M489" s="2"/>
      <c r="N489" s="2"/>
      <c r="O489" s="191"/>
      <c r="P489" s="2"/>
      <c r="Q489" s="16"/>
      <c r="R489" s="191"/>
      <c r="S489" s="202"/>
      <c r="T489" s="16"/>
      <c r="U489" s="191"/>
      <c r="V489" s="2"/>
    </row>
    <row r="490" spans="1:22" s="8" customFormat="1" ht="17.25" customHeight="1">
      <c r="A490" s="16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51"/>
      <c r="M490" s="2"/>
      <c r="N490" s="2"/>
      <c r="O490" s="191"/>
      <c r="P490" s="2"/>
      <c r="Q490" s="16"/>
      <c r="R490" s="191"/>
      <c r="S490" s="202"/>
      <c r="T490" s="16"/>
      <c r="U490" s="191"/>
      <c r="V490" s="2"/>
    </row>
    <row r="491" spans="1:22" s="8" customFormat="1" ht="17.25" customHeight="1">
      <c r="A491" s="16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51"/>
      <c r="M491" s="2"/>
      <c r="N491" s="2"/>
      <c r="O491" s="191"/>
      <c r="P491" s="2"/>
      <c r="Q491" s="16"/>
      <c r="R491" s="191"/>
      <c r="S491" s="202"/>
      <c r="T491" s="16"/>
      <c r="U491" s="191"/>
      <c r="V491" s="2"/>
    </row>
    <row r="492" spans="1:22" s="8" customFormat="1" ht="17.25" customHeight="1">
      <c r="A492" s="16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51"/>
      <c r="M492" s="2"/>
      <c r="N492" s="2"/>
      <c r="O492" s="191"/>
      <c r="P492" s="2"/>
      <c r="Q492" s="16"/>
      <c r="R492" s="191"/>
      <c r="S492" s="202"/>
      <c r="T492" s="16"/>
      <c r="U492" s="191"/>
      <c r="V492" s="2"/>
    </row>
    <row r="493" spans="1:22" s="8" customFormat="1" ht="17.25" customHeight="1">
      <c r="A493" s="16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51"/>
      <c r="M493" s="2"/>
      <c r="N493" s="2"/>
      <c r="O493" s="191"/>
      <c r="P493" s="2"/>
      <c r="Q493" s="16"/>
      <c r="R493" s="191"/>
      <c r="S493" s="202"/>
      <c r="T493" s="16"/>
      <c r="U493" s="191"/>
      <c r="V493" s="2"/>
    </row>
    <row r="494" spans="1:22" s="8" customFormat="1" ht="17.25" customHeight="1">
      <c r="A494" s="16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51"/>
      <c r="M494" s="2"/>
      <c r="N494" s="2"/>
      <c r="O494" s="191"/>
      <c r="P494" s="2"/>
      <c r="Q494" s="16"/>
      <c r="R494" s="191"/>
      <c r="S494" s="202"/>
      <c r="T494" s="16"/>
      <c r="U494" s="191"/>
      <c r="V494" s="2"/>
    </row>
    <row r="495" spans="1:22" s="8" customFormat="1" ht="17.25" customHeight="1">
      <c r="A495" s="16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51"/>
      <c r="M495" s="2"/>
      <c r="N495" s="2"/>
      <c r="O495" s="191"/>
      <c r="P495" s="2"/>
      <c r="Q495" s="16"/>
      <c r="R495" s="191"/>
      <c r="S495" s="202"/>
      <c r="T495" s="16"/>
      <c r="U495" s="191"/>
      <c r="V495" s="2"/>
    </row>
    <row r="496" spans="1:22" s="8" customFormat="1" ht="17.25" customHeight="1">
      <c r="A496" s="16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51"/>
      <c r="M496" s="2"/>
      <c r="N496" s="2"/>
      <c r="O496" s="191"/>
      <c r="P496" s="2"/>
      <c r="Q496" s="16"/>
      <c r="R496" s="191"/>
      <c r="S496" s="202"/>
      <c r="T496" s="16"/>
      <c r="U496" s="191"/>
      <c r="V496" s="2"/>
    </row>
    <row r="497" spans="1:22" s="8" customFormat="1" ht="17.25" customHeight="1">
      <c r="A497" s="16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51"/>
      <c r="M497" s="2"/>
      <c r="N497" s="2"/>
      <c r="O497" s="191"/>
      <c r="P497" s="2"/>
      <c r="Q497" s="16"/>
      <c r="R497" s="191"/>
      <c r="S497" s="202"/>
      <c r="T497" s="16"/>
      <c r="U497" s="191"/>
      <c r="V497" s="2"/>
    </row>
    <row r="498" spans="1:22" s="8" customFormat="1" ht="17.25" customHeight="1">
      <c r="A498" s="16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51"/>
      <c r="M498" s="2"/>
      <c r="N498" s="2"/>
      <c r="O498" s="191"/>
      <c r="P498" s="2"/>
      <c r="Q498" s="16"/>
      <c r="R498" s="191"/>
      <c r="S498" s="202"/>
      <c r="T498" s="16"/>
      <c r="U498" s="191"/>
      <c r="V498" s="2"/>
    </row>
    <row r="499" spans="1:22" s="8" customFormat="1" ht="17.25" customHeight="1">
      <c r="A499" s="16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51"/>
      <c r="M499" s="2"/>
      <c r="N499" s="2"/>
      <c r="O499" s="191"/>
      <c r="P499" s="2"/>
      <c r="Q499" s="16"/>
      <c r="R499" s="191"/>
      <c r="S499" s="202"/>
      <c r="T499" s="16"/>
      <c r="U499" s="191"/>
      <c r="V499" s="2"/>
    </row>
    <row r="500" spans="1:22" s="8" customFormat="1" ht="17.25" customHeight="1">
      <c r="A500" s="16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51"/>
      <c r="M500" s="2"/>
      <c r="N500" s="2"/>
      <c r="O500" s="191"/>
      <c r="P500" s="2"/>
      <c r="Q500" s="16"/>
      <c r="R500" s="191"/>
      <c r="S500" s="202"/>
      <c r="T500" s="16"/>
      <c r="U500" s="191"/>
      <c r="V500" s="2"/>
    </row>
    <row r="501" spans="1:22" s="8" customFormat="1" ht="17.25" customHeight="1">
      <c r="A501" s="16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51"/>
      <c r="M501" s="2"/>
      <c r="N501" s="2"/>
      <c r="O501" s="191"/>
      <c r="P501" s="2"/>
      <c r="Q501" s="16"/>
      <c r="R501" s="191"/>
      <c r="S501" s="202"/>
      <c r="T501" s="16"/>
      <c r="U501" s="191"/>
      <c r="V501" s="2"/>
    </row>
    <row r="502" spans="1:22" s="8" customFormat="1" ht="17.25" customHeight="1">
      <c r="A502" s="16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51"/>
      <c r="M502" s="2"/>
      <c r="N502" s="2"/>
      <c r="O502" s="191"/>
      <c r="P502" s="2"/>
      <c r="Q502" s="16"/>
      <c r="R502" s="191"/>
      <c r="S502" s="202"/>
      <c r="T502" s="16"/>
      <c r="U502" s="191"/>
      <c r="V502" s="2"/>
    </row>
    <row r="503" spans="1:22" s="8" customFormat="1" ht="17.25" customHeight="1">
      <c r="A503" s="16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51"/>
      <c r="M503" s="2"/>
      <c r="N503" s="2"/>
      <c r="O503" s="191"/>
      <c r="P503" s="2"/>
      <c r="Q503" s="16"/>
      <c r="R503" s="191"/>
      <c r="S503" s="202"/>
      <c r="T503" s="16"/>
      <c r="U503" s="191"/>
      <c r="V503" s="2"/>
    </row>
    <row r="504" spans="1:22" s="8" customFormat="1" ht="17.25" customHeight="1">
      <c r="A504" s="16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51"/>
      <c r="M504" s="2"/>
      <c r="N504" s="2"/>
      <c r="O504" s="191"/>
      <c r="P504" s="2"/>
      <c r="Q504" s="16"/>
      <c r="R504" s="191"/>
      <c r="S504" s="202"/>
      <c r="T504" s="16"/>
      <c r="U504" s="191"/>
      <c r="V504" s="2"/>
    </row>
    <row r="505" spans="1:22" s="8" customFormat="1" ht="17.25" customHeight="1">
      <c r="A505" s="16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51"/>
      <c r="M505" s="2"/>
      <c r="N505" s="2"/>
      <c r="O505" s="191"/>
      <c r="P505" s="2"/>
      <c r="Q505" s="16"/>
      <c r="R505" s="191"/>
      <c r="S505" s="202"/>
      <c r="T505" s="16"/>
      <c r="U505" s="191"/>
      <c r="V505" s="2"/>
    </row>
    <row r="506" spans="1:22" s="8" customFormat="1" ht="17.25" customHeight="1">
      <c r="A506" s="16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51"/>
      <c r="M506" s="2"/>
      <c r="N506" s="2"/>
      <c r="O506" s="191"/>
      <c r="P506" s="2"/>
      <c r="Q506" s="16"/>
      <c r="R506" s="191"/>
      <c r="S506" s="202"/>
      <c r="T506" s="16"/>
      <c r="U506" s="191"/>
      <c r="V506" s="2"/>
    </row>
    <row r="507" spans="1:22" s="8" customFormat="1" ht="17.25" customHeight="1">
      <c r="A507" s="16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51"/>
      <c r="M507" s="2"/>
      <c r="N507" s="2"/>
      <c r="O507" s="191"/>
      <c r="P507" s="2"/>
      <c r="Q507" s="16"/>
      <c r="R507" s="191"/>
      <c r="S507" s="202"/>
      <c r="T507" s="16"/>
      <c r="U507" s="191"/>
      <c r="V507" s="2"/>
    </row>
    <row r="508" spans="1:22" s="8" customFormat="1" ht="17.25" customHeight="1">
      <c r="A508" s="16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51"/>
      <c r="M508" s="2"/>
      <c r="N508" s="2"/>
      <c r="O508" s="191"/>
      <c r="P508" s="2"/>
      <c r="Q508" s="16"/>
      <c r="R508" s="191"/>
      <c r="S508" s="202"/>
      <c r="T508" s="16"/>
      <c r="U508" s="191"/>
      <c r="V508" s="2"/>
    </row>
    <row r="509" spans="1:22" s="8" customFormat="1" ht="17.25" customHeight="1">
      <c r="A509" s="16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51"/>
      <c r="M509" s="2"/>
      <c r="N509" s="2"/>
      <c r="O509" s="191"/>
      <c r="P509" s="2"/>
      <c r="Q509" s="16"/>
      <c r="R509" s="191"/>
      <c r="S509" s="202"/>
      <c r="T509" s="16"/>
      <c r="U509" s="191"/>
      <c r="V509" s="2"/>
    </row>
    <row r="510" spans="1:22" s="8" customFormat="1" ht="17.25" customHeight="1">
      <c r="A510" s="16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51"/>
      <c r="M510" s="2"/>
      <c r="N510" s="2"/>
      <c r="O510" s="191"/>
      <c r="P510" s="2"/>
      <c r="Q510" s="16"/>
      <c r="R510" s="191"/>
      <c r="S510" s="202"/>
      <c r="T510" s="16"/>
      <c r="U510" s="191"/>
      <c r="V510" s="2"/>
    </row>
    <row r="511" spans="1:22" s="8" customFormat="1" ht="17.25" customHeight="1">
      <c r="A511" s="16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51"/>
      <c r="M511" s="2"/>
      <c r="N511" s="2"/>
      <c r="O511" s="191"/>
      <c r="P511" s="2"/>
      <c r="Q511" s="16"/>
      <c r="R511" s="191"/>
      <c r="S511" s="202"/>
      <c r="T511" s="16"/>
      <c r="U511" s="191"/>
      <c r="V511" s="2"/>
    </row>
    <row r="512" spans="1:22" s="8" customFormat="1" ht="17.25" customHeight="1">
      <c r="A512" s="16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51"/>
      <c r="M512" s="2"/>
      <c r="N512" s="2"/>
      <c r="O512" s="191"/>
      <c r="P512" s="2"/>
      <c r="Q512" s="16"/>
      <c r="R512" s="191"/>
      <c r="S512" s="202"/>
      <c r="T512" s="16"/>
      <c r="U512" s="191"/>
      <c r="V512" s="2"/>
    </row>
    <row r="513" spans="1:22" s="8" customFormat="1" ht="17.25" customHeight="1">
      <c r="A513" s="16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51"/>
      <c r="M513" s="2"/>
      <c r="N513" s="2"/>
      <c r="O513" s="191"/>
      <c r="P513" s="2"/>
      <c r="Q513" s="16"/>
      <c r="R513" s="191"/>
      <c r="S513" s="202"/>
      <c r="T513" s="16"/>
      <c r="U513" s="191"/>
      <c r="V513" s="2"/>
    </row>
    <row r="514" spans="1:22" s="8" customFormat="1" ht="17.25" customHeight="1">
      <c r="A514" s="16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51"/>
      <c r="M514" s="2"/>
      <c r="N514" s="2"/>
      <c r="O514" s="191"/>
      <c r="P514" s="2"/>
      <c r="Q514" s="16"/>
      <c r="R514" s="191"/>
      <c r="S514" s="202"/>
      <c r="T514" s="16"/>
      <c r="U514" s="191"/>
      <c r="V514" s="2"/>
    </row>
    <row r="515" spans="1:22" s="8" customFormat="1" ht="17.25" customHeight="1">
      <c r="A515" s="16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51"/>
      <c r="M515" s="2"/>
      <c r="N515" s="2"/>
      <c r="O515" s="191"/>
      <c r="P515" s="2"/>
      <c r="Q515" s="16"/>
      <c r="R515" s="191"/>
      <c r="S515" s="202"/>
      <c r="T515" s="16"/>
      <c r="U515" s="191"/>
      <c r="V515" s="2"/>
    </row>
    <row r="516" spans="1:22" s="8" customFormat="1" ht="17.25" customHeight="1">
      <c r="A516" s="16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51"/>
      <c r="M516" s="2"/>
      <c r="N516" s="2"/>
      <c r="O516" s="191"/>
      <c r="P516" s="2"/>
      <c r="Q516" s="16"/>
      <c r="R516" s="191"/>
      <c r="S516" s="202"/>
      <c r="T516" s="16"/>
      <c r="U516" s="191"/>
      <c r="V516" s="2"/>
    </row>
    <row r="517" spans="1:22" s="8" customFormat="1" ht="17.25" customHeight="1">
      <c r="A517" s="16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51"/>
      <c r="M517" s="2"/>
      <c r="N517" s="2"/>
      <c r="O517" s="191"/>
      <c r="P517" s="2"/>
      <c r="Q517" s="16"/>
      <c r="R517" s="191"/>
      <c r="S517" s="202"/>
      <c r="T517" s="16"/>
      <c r="U517" s="191"/>
      <c r="V517" s="2"/>
    </row>
    <row r="518" spans="1:22" s="8" customFormat="1" ht="17.25" customHeight="1">
      <c r="A518" s="16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51"/>
      <c r="M518" s="2"/>
      <c r="N518" s="2"/>
      <c r="O518" s="191"/>
      <c r="P518" s="2"/>
      <c r="Q518" s="16"/>
      <c r="R518" s="191"/>
      <c r="S518" s="202"/>
      <c r="T518" s="16"/>
      <c r="U518" s="191"/>
      <c r="V518" s="2"/>
    </row>
    <row r="519" spans="1:22" s="8" customFormat="1" ht="17.25" customHeight="1">
      <c r="A519" s="16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51"/>
      <c r="M519" s="2"/>
      <c r="N519" s="2"/>
      <c r="O519" s="191"/>
      <c r="P519" s="2"/>
      <c r="Q519" s="16"/>
      <c r="R519" s="191"/>
      <c r="S519" s="202"/>
      <c r="T519" s="16"/>
      <c r="U519" s="191"/>
      <c r="V519" s="2"/>
    </row>
    <row r="520" spans="1:22" s="8" customFormat="1" ht="17.25" customHeight="1">
      <c r="A520" s="16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51"/>
      <c r="M520" s="2"/>
      <c r="N520" s="2"/>
      <c r="O520" s="191"/>
      <c r="P520" s="2"/>
      <c r="Q520" s="16"/>
      <c r="R520" s="191"/>
      <c r="S520" s="202"/>
      <c r="T520" s="16"/>
      <c r="U520" s="191"/>
      <c r="V520" s="2"/>
    </row>
    <row r="521" spans="1:22" s="8" customFormat="1" ht="17.25" customHeight="1">
      <c r="A521" s="16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51"/>
      <c r="M521" s="2"/>
      <c r="N521" s="2"/>
      <c r="O521" s="191"/>
      <c r="P521" s="2"/>
      <c r="Q521" s="16"/>
      <c r="R521" s="191"/>
      <c r="S521" s="202"/>
      <c r="T521" s="16"/>
      <c r="U521" s="191"/>
      <c r="V521" s="2"/>
    </row>
    <row r="522" spans="1:22" s="8" customFormat="1" ht="17.25" customHeight="1">
      <c r="A522" s="16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51"/>
      <c r="M522" s="2"/>
      <c r="N522" s="2"/>
      <c r="O522" s="191"/>
      <c r="P522" s="2"/>
      <c r="Q522" s="16"/>
      <c r="R522" s="191"/>
      <c r="S522" s="202"/>
      <c r="T522" s="16"/>
      <c r="U522" s="191"/>
      <c r="V522" s="2"/>
    </row>
    <row r="523" spans="1:22" s="8" customFormat="1" ht="17.25" customHeight="1">
      <c r="A523" s="16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51"/>
      <c r="M523" s="2"/>
      <c r="N523" s="2"/>
      <c r="O523" s="191"/>
      <c r="P523" s="2"/>
      <c r="Q523" s="16"/>
      <c r="R523" s="191"/>
      <c r="S523" s="202"/>
      <c r="T523" s="16"/>
      <c r="U523" s="191"/>
      <c r="V523" s="2"/>
    </row>
    <row r="524" spans="1:22" s="8" customFormat="1" ht="17.25" customHeight="1">
      <c r="A524" s="16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51"/>
      <c r="M524" s="2"/>
      <c r="N524" s="2"/>
      <c r="O524" s="191"/>
      <c r="P524" s="2"/>
      <c r="Q524" s="16"/>
      <c r="R524" s="191"/>
      <c r="S524" s="202"/>
      <c r="T524" s="16"/>
      <c r="U524" s="191"/>
      <c r="V524" s="2"/>
    </row>
    <row r="525" spans="1:22" s="8" customFormat="1" ht="17.25" customHeight="1">
      <c r="A525" s="16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51"/>
      <c r="M525" s="2"/>
      <c r="N525" s="2"/>
      <c r="O525" s="191"/>
      <c r="P525" s="2"/>
      <c r="Q525" s="16"/>
      <c r="R525" s="191"/>
      <c r="S525" s="202"/>
      <c r="T525" s="16"/>
      <c r="U525" s="191"/>
      <c r="V525" s="2"/>
    </row>
    <row r="526" spans="1:22" s="8" customFormat="1" ht="17.25" customHeight="1">
      <c r="A526" s="16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51"/>
      <c r="M526" s="2"/>
      <c r="N526" s="2"/>
      <c r="O526" s="191"/>
      <c r="P526" s="2"/>
      <c r="Q526" s="16"/>
      <c r="R526" s="191"/>
      <c r="S526" s="202"/>
      <c r="T526" s="16"/>
      <c r="U526" s="191"/>
      <c r="V526" s="2"/>
    </row>
    <row r="527" spans="1:22" s="8" customFormat="1" ht="17.25" customHeight="1">
      <c r="A527" s="16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51"/>
      <c r="M527" s="2"/>
      <c r="N527" s="2"/>
      <c r="O527" s="191"/>
      <c r="P527" s="2"/>
      <c r="Q527" s="16"/>
      <c r="R527" s="191"/>
      <c r="S527" s="202"/>
      <c r="T527" s="16"/>
      <c r="U527" s="191"/>
      <c r="V527" s="2"/>
    </row>
    <row r="528" spans="1:22" s="8" customFormat="1" ht="17.25" customHeight="1">
      <c r="A528" s="16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51"/>
      <c r="M528" s="2"/>
      <c r="N528" s="2"/>
      <c r="O528" s="191"/>
      <c r="P528" s="2"/>
      <c r="Q528" s="16"/>
      <c r="R528" s="191"/>
      <c r="S528" s="202"/>
      <c r="T528" s="16"/>
      <c r="U528" s="191"/>
      <c r="V528" s="2"/>
    </row>
    <row r="529" spans="1:22" s="8" customFormat="1" ht="17.25" customHeight="1">
      <c r="A529" s="16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51"/>
      <c r="M529" s="2"/>
      <c r="N529" s="2"/>
      <c r="O529" s="191"/>
      <c r="P529" s="2"/>
      <c r="Q529" s="16"/>
      <c r="R529" s="191"/>
      <c r="S529" s="202"/>
      <c r="T529" s="16"/>
      <c r="U529" s="191"/>
      <c r="V529" s="2"/>
    </row>
    <row r="530" spans="1:22" s="8" customFormat="1" ht="17.25" customHeight="1">
      <c r="A530" s="16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51"/>
      <c r="M530" s="2"/>
      <c r="N530" s="2"/>
      <c r="O530" s="191"/>
      <c r="P530" s="2"/>
      <c r="Q530" s="16"/>
      <c r="R530" s="191"/>
      <c r="S530" s="202"/>
      <c r="T530" s="16"/>
      <c r="U530" s="191"/>
      <c r="V530" s="2"/>
    </row>
    <row r="531" spans="1:22" s="8" customFormat="1" ht="17.25" customHeight="1">
      <c r="A531" s="16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51"/>
      <c r="M531" s="2"/>
      <c r="N531" s="2"/>
      <c r="O531" s="191"/>
      <c r="P531" s="2"/>
      <c r="Q531" s="16"/>
      <c r="R531" s="191"/>
      <c r="S531" s="202"/>
      <c r="T531" s="16"/>
      <c r="U531" s="191"/>
      <c r="V531" s="2"/>
    </row>
    <row r="532" spans="1:22" s="8" customFormat="1" ht="17.25" customHeight="1">
      <c r="A532" s="16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51"/>
      <c r="M532" s="2"/>
      <c r="N532" s="2"/>
      <c r="O532" s="191"/>
      <c r="P532" s="2"/>
      <c r="Q532" s="16"/>
      <c r="R532" s="191"/>
      <c r="S532" s="202"/>
      <c r="T532" s="16"/>
      <c r="U532" s="191"/>
      <c r="V532" s="2"/>
    </row>
    <row r="533" spans="1:22" s="8" customFormat="1" ht="17.25" customHeight="1">
      <c r="A533" s="16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51"/>
      <c r="M533" s="2"/>
      <c r="N533" s="2"/>
      <c r="O533" s="191"/>
      <c r="P533" s="2"/>
      <c r="Q533" s="16"/>
      <c r="R533" s="191"/>
      <c r="S533" s="202"/>
      <c r="T533" s="16"/>
      <c r="U533" s="191"/>
      <c r="V533" s="2"/>
    </row>
    <row r="534" spans="1:22" s="8" customFormat="1" ht="17.25" customHeight="1">
      <c r="A534" s="16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51"/>
      <c r="M534" s="2"/>
      <c r="N534" s="2"/>
      <c r="O534" s="191"/>
      <c r="P534" s="2"/>
      <c r="Q534" s="16"/>
      <c r="R534" s="191"/>
      <c r="S534" s="202"/>
      <c r="T534" s="16"/>
      <c r="U534" s="191"/>
      <c r="V534" s="2"/>
    </row>
    <row r="535" spans="1:22" s="8" customFormat="1" ht="17.25" customHeight="1">
      <c r="A535" s="16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51"/>
      <c r="M535" s="2"/>
      <c r="N535" s="2"/>
      <c r="O535" s="191"/>
      <c r="P535" s="2"/>
      <c r="Q535" s="16"/>
      <c r="R535" s="191"/>
      <c r="S535" s="202"/>
      <c r="T535" s="16"/>
      <c r="U535" s="191"/>
      <c r="V535" s="2"/>
    </row>
    <row r="536" spans="1:22" s="8" customFormat="1" ht="17.25" customHeight="1">
      <c r="A536" s="16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51"/>
      <c r="M536" s="2"/>
      <c r="N536" s="2"/>
      <c r="O536" s="191"/>
      <c r="P536" s="2"/>
      <c r="Q536" s="16"/>
      <c r="R536" s="191"/>
      <c r="S536" s="202"/>
      <c r="T536" s="16"/>
      <c r="U536" s="191"/>
      <c r="V536" s="2"/>
    </row>
    <row r="537" spans="1:22" s="8" customFormat="1" ht="17.25" customHeight="1">
      <c r="A537" s="16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51"/>
      <c r="M537" s="2"/>
      <c r="N537" s="2"/>
      <c r="O537" s="191"/>
      <c r="P537" s="2"/>
      <c r="Q537" s="16"/>
      <c r="R537" s="191"/>
      <c r="S537" s="202"/>
      <c r="T537" s="16"/>
      <c r="U537" s="191"/>
      <c r="V537" s="2"/>
    </row>
    <row r="538" spans="1:22" s="8" customFormat="1" ht="17.25" customHeight="1">
      <c r="A538" s="16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51"/>
      <c r="M538" s="2"/>
      <c r="N538" s="2"/>
      <c r="O538" s="191"/>
      <c r="P538" s="2"/>
      <c r="Q538" s="16"/>
      <c r="R538" s="191"/>
      <c r="S538" s="202"/>
      <c r="T538" s="16"/>
      <c r="U538" s="191"/>
      <c r="V538" s="2"/>
    </row>
    <row r="539" spans="1:22" s="8" customFormat="1" ht="17.25" customHeight="1">
      <c r="A539" s="16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51"/>
      <c r="M539" s="2"/>
      <c r="N539" s="2"/>
      <c r="O539" s="191"/>
      <c r="P539" s="2"/>
      <c r="Q539" s="16"/>
      <c r="R539" s="191"/>
      <c r="S539" s="202"/>
      <c r="T539" s="16"/>
      <c r="U539" s="191"/>
      <c r="V539" s="2"/>
    </row>
    <row r="540" spans="1:22" s="8" customFormat="1" ht="17.25" customHeight="1">
      <c r="A540" s="16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51"/>
      <c r="M540" s="2"/>
      <c r="N540" s="2"/>
      <c r="O540" s="191"/>
      <c r="P540" s="2"/>
      <c r="Q540" s="16"/>
      <c r="R540" s="191"/>
      <c r="S540" s="202"/>
      <c r="T540" s="16"/>
      <c r="U540" s="191"/>
      <c r="V540" s="2"/>
    </row>
    <row r="541" spans="1:22" s="8" customFormat="1" ht="17.25" customHeight="1">
      <c r="A541" s="16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51"/>
      <c r="M541" s="2"/>
      <c r="N541" s="2"/>
      <c r="O541" s="191"/>
      <c r="P541" s="2"/>
      <c r="Q541" s="16"/>
      <c r="R541" s="191"/>
      <c r="S541" s="202"/>
      <c r="T541" s="16"/>
      <c r="U541" s="191"/>
      <c r="V541" s="2"/>
    </row>
    <row r="542" spans="1:22" s="8" customFormat="1" ht="17.25" customHeight="1">
      <c r="A542" s="16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51"/>
      <c r="M542" s="2"/>
      <c r="N542" s="2"/>
      <c r="O542" s="191"/>
      <c r="P542" s="2"/>
      <c r="Q542" s="16"/>
      <c r="R542" s="191"/>
      <c r="S542" s="202"/>
      <c r="T542" s="16"/>
      <c r="U542" s="191"/>
      <c r="V542" s="2"/>
    </row>
    <row r="543" spans="1:22" s="8" customFormat="1" ht="17.25" customHeight="1">
      <c r="A543" s="16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51"/>
      <c r="M543" s="2"/>
      <c r="N543" s="2"/>
      <c r="O543" s="191"/>
      <c r="P543" s="2"/>
      <c r="Q543" s="16"/>
      <c r="R543" s="191"/>
      <c r="S543" s="202"/>
      <c r="T543" s="16"/>
      <c r="U543" s="191"/>
      <c r="V543" s="2"/>
    </row>
    <row r="544" spans="1:22" s="8" customFormat="1" ht="17.25" customHeight="1">
      <c r="A544" s="16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51"/>
      <c r="M544" s="2"/>
      <c r="N544" s="2"/>
      <c r="O544" s="191"/>
      <c r="P544" s="2"/>
      <c r="Q544" s="16"/>
      <c r="R544" s="191"/>
      <c r="S544" s="202"/>
      <c r="T544" s="16"/>
      <c r="U544" s="191"/>
      <c r="V544" s="2"/>
    </row>
    <row r="545" spans="1:22" s="8" customFormat="1" ht="17.25" customHeight="1">
      <c r="A545" s="16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51"/>
      <c r="M545" s="2"/>
      <c r="N545" s="2"/>
      <c r="O545" s="191"/>
      <c r="P545" s="2"/>
      <c r="Q545" s="16"/>
      <c r="R545" s="191"/>
      <c r="S545" s="202"/>
      <c r="T545" s="16"/>
      <c r="U545" s="191"/>
      <c r="V545" s="2"/>
    </row>
    <row r="546" spans="1:22" s="8" customFormat="1" ht="17.25" customHeight="1">
      <c r="A546" s="16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51"/>
      <c r="M546" s="2"/>
      <c r="N546" s="2"/>
      <c r="O546" s="191"/>
      <c r="P546" s="2"/>
      <c r="Q546" s="16"/>
      <c r="R546" s="191"/>
      <c r="S546" s="202"/>
      <c r="T546" s="16"/>
      <c r="U546" s="191"/>
      <c r="V546" s="2"/>
    </row>
    <row r="547" spans="1:22" s="8" customFormat="1" ht="17.25" customHeight="1">
      <c r="A547" s="16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51"/>
      <c r="M547" s="2"/>
      <c r="N547" s="2"/>
      <c r="O547" s="191"/>
      <c r="P547" s="2"/>
      <c r="Q547" s="16"/>
      <c r="R547" s="191"/>
      <c r="S547" s="202"/>
      <c r="T547" s="16"/>
      <c r="U547" s="191"/>
      <c r="V547" s="2"/>
    </row>
    <row r="548" spans="1:22" s="8" customFormat="1" ht="17.25" customHeight="1">
      <c r="A548" s="16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51"/>
      <c r="M548" s="2"/>
      <c r="N548" s="2"/>
      <c r="O548" s="191"/>
      <c r="P548" s="2"/>
      <c r="Q548" s="16"/>
      <c r="R548" s="191"/>
      <c r="S548" s="202"/>
      <c r="T548" s="16"/>
      <c r="U548" s="191"/>
      <c r="V548" s="2"/>
    </row>
    <row r="549" spans="1:22" s="8" customFormat="1" ht="17.25" customHeight="1">
      <c r="A549" s="16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51"/>
      <c r="M549" s="2"/>
      <c r="N549" s="2"/>
      <c r="O549" s="191"/>
      <c r="P549" s="2"/>
      <c r="Q549" s="16"/>
      <c r="R549" s="191"/>
      <c r="S549" s="202"/>
      <c r="T549" s="16"/>
      <c r="U549" s="191"/>
      <c r="V549" s="2"/>
    </row>
    <row r="550" spans="1:22" s="8" customFormat="1" ht="17.25" customHeight="1">
      <c r="A550" s="16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51"/>
      <c r="M550" s="2"/>
      <c r="N550" s="2"/>
      <c r="O550" s="191"/>
      <c r="P550" s="2"/>
      <c r="Q550" s="16"/>
      <c r="R550" s="191"/>
      <c r="S550" s="202"/>
      <c r="T550" s="16"/>
      <c r="U550" s="191"/>
      <c r="V550" s="2"/>
    </row>
    <row r="551" spans="1:22" s="8" customFormat="1" ht="17.25" customHeight="1">
      <c r="A551" s="16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51"/>
      <c r="M551" s="2"/>
      <c r="N551" s="2"/>
      <c r="O551" s="191"/>
      <c r="P551" s="2"/>
      <c r="Q551" s="16"/>
      <c r="R551" s="191"/>
      <c r="S551" s="202"/>
      <c r="T551" s="16"/>
      <c r="U551" s="191"/>
      <c r="V551" s="2"/>
    </row>
    <row r="552" spans="1:22" s="8" customFormat="1" ht="17.25" customHeight="1">
      <c r="A552" s="16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51"/>
      <c r="M552" s="2"/>
      <c r="N552" s="2"/>
      <c r="O552" s="191"/>
      <c r="P552" s="2"/>
      <c r="Q552" s="16"/>
      <c r="R552" s="191"/>
      <c r="S552" s="202"/>
      <c r="T552" s="16"/>
      <c r="U552" s="191"/>
      <c r="V552" s="2"/>
    </row>
    <row r="553" spans="1:22" s="8" customFormat="1" ht="17.25" customHeight="1">
      <c r="A553" s="16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51"/>
      <c r="M553" s="2"/>
      <c r="N553" s="2"/>
      <c r="O553" s="191"/>
      <c r="P553" s="2"/>
      <c r="Q553" s="16"/>
      <c r="R553" s="191"/>
      <c r="S553" s="202"/>
      <c r="T553" s="16"/>
      <c r="U553" s="191"/>
      <c r="V553" s="2"/>
    </row>
    <row r="554" spans="1:22" s="8" customFormat="1" ht="17.25" customHeight="1">
      <c r="A554" s="16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51"/>
      <c r="M554" s="2"/>
      <c r="N554" s="2"/>
      <c r="O554" s="191"/>
      <c r="P554" s="2"/>
      <c r="Q554" s="16"/>
      <c r="R554" s="191"/>
      <c r="S554" s="202"/>
      <c r="T554" s="16"/>
      <c r="U554" s="191"/>
      <c r="V554" s="2"/>
    </row>
    <row r="555" spans="1:22" s="8" customFormat="1" ht="17.25" customHeight="1">
      <c r="A555" s="16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51"/>
      <c r="M555" s="2"/>
      <c r="N555" s="2"/>
      <c r="O555" s="191"/>
      <c r="P555" s="2"/>
      <c r="Q555" s="16"/>
      <c r="R555" s="191"/>
      <c r="S555" s="202"/>
      <c r="T555" s="16"/>
      <c r="U555" s="191"/>
      <c r="V555" s="2"/>
    </row>
    <row r="556" spans="1:22" s="8" customFormat="1" ht="17.25" customHeight="1">
      <c r="A556" s="16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51"/>
      <c r="M556" s="2"/>
      <c r="N556" s="2"/>
      <c r="O556" s="191"/>
      <c r="P556" s="2"/>
      <c r="Q556" s="16"/>
      <c r="R556" s="191"/>
      <c r="S556" s="202"/>
      <c r="T556" s="16"/>
      <c r="U556" s="191"/>
      <c r="V556" s="2"/>
    </row>
    <row r="557" spans="1:22" s="8" customFormat="1" ht="17.25" customHeight="1">
      <c r="A557" s="16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51"/>
      <c r="M557" s="2"/>
      <c r="N557" s="2"/>
      <c r="O557" s="191"/>
      <c r="P557" s="2"/>
      <c r="Q557" s="16"/>
      <c r="R557" s="191"/>
      <c r="S557" s="202"/>
      <c r="T557" s="16"/>
      <c r="U557" s="191"/>
      <c r="V557" s="2"/>
    </row>
    <row r="558" spans="1:22" s="8" customFormat="1" ht="17.25" customHeight="1">
      <c r="A558" s="16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51"/>
      <c r="M558" s="2"/>
      <c r="N558" s="2"/>
      <c r="O558" s="191"/>
      <c r="P558" s="2"/>
      <c r="Q558" s="16"/>
      <c r="R558" s="191"/>
      <c r="S558" s="202"/>
      <c r="T558" s="16"/>
      <c r="U558" s="191"/>
      <c r="V558" s="2"/>
    </row>
    <row r="559" spans="1:22" s="8" customFormat="1" ht="17.25" customHeight="1">
      <c r="A559" s="16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51"/>
      <c r="M559" s="2"/>
      <c r="N559" s="2"/>
      <c r="O559" s="191"/>
      <c r="P559" s="2"/>
      <c r="Q559" s="16"/>
      <c r="R559" s="191"/>
      <c r="S559" s="202"/>
      <c r="T559" s="16"/>
      <c r="U559" s="191"/>
      <c r="V559" s="2"/>
    </row>
    <row r="560" spans="1:22" s="8" customFormat="1" ht="17.25" customHeight="1">
      <c r="A560" s="16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51"/>
      <c r="M560" s="2"/>
      <c r="N560" s="2"/>
      <c r="O560" s="191"/>
      <c r="P560" s="2"/>
      <c r="Q560" s="16"/>
      <c r="R560" s="191"/>
      <c r="S560" s="202"/>
      <c r="T560" s="16"/>
      <c r="U560" s="191"/>
      <c r="V560" s="2"/>
    </row>
    <row r="561" spans="1:22" s="8" customFormat="1" ht="17.25" customHeight="1">
      <c r="A561" s="16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51"/>
      <c r="M561" s="2"/>
      <c r="N561" s="2"/>
      <c r="O561" s="191"/>
      <c r="P561" s="2"/>
      <c r="Q561" s="16"/>
      <c r="R561" s="191"/>
      <c r="S561" s="202"/>
      <c r="T561" s="16"/>
      <c r="U561" s="191"/>
      <c r="V561" s="2"/>
    </row>
    <row r="562" spans="1:22" s="8" customFormat="1" ht="17.25" customHeight="1">
      <c r="A562" s="16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51"/>
      <c r="M562" s="2"/>
      <c r="N562" s="2"/>
      <c r="O562" s="191"/>
      <c r="P562" s="2"/>
      <c r="Q562" s="16"/>
      <c r="R562" s="191"/>
      <c r="S562" s="202"/>
      <c r="T562" s="16"/>
      <c r="U562" s="191"/>
      <c r="V562" s="2"/>
    </row>
    <row r="563" spans="1:22" s="8" customFormat="1" ht="17.25" customHeight="1">
      <c r="A563" s="16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51"/>
      <c r="M563" s="2"/>
      <c r="N563" s="2"/>
      <c r="O563" s="191"/>
      <c r="P563" s="2"/>
      <c r="Q563" s="16"/>
      <c r="R563" s="191"/>
      <c r="S563" s="202"/>
      <c r="T563" s="16"/>
      <c r="U563" s="191"/>
      <c r="V563" s="2"/>
    </row>
    <row r="564" spans="1:22" s="8" customFormat="1" ht="17.25" customHeight="1">
      <c r="A564" s="16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51"/>
      <c r="M564" s="2"/>
      <c r="N564" s="2"/>
      <c r="O564" s="191"/>
      <c r="P564" s="2"/>
      <c r="Q564" s="16"/>
      <c r="R564" s="191"/>
      <c r="S564" s="202"/>
      <c r="T564" s="16"/>
      <c r="U564" s="191"/>
      <c r="V564" s="2"/>
    </row>
    <row r="565" spans="1:22" s="8" customFormat="1" ht="17.25" customHeight="1">
      <c r="A565" s="16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51"/>
      <c r="M565" s="2"/>
      <c r="N565" s="2"/>
      <c r="O565" s="191"/>
      <c r="P565" s="2"/>
      <c r="Q565" s="16"/>
      <c r="R565" s="191"/>
      <c r="S565" s="202"/>
      <c r="T565" s="16"/>
      <c r="U565" s="191"/>
      <c r="V565" s="2"/>
    </row>
    <row r="566" spans="1:22" s="8" customFormat="1" ht="17.25" customHeight="1">
      <c r="A566" s="16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51"/>
      <c r="M566" s="2"/>
      <c r="N566" s="2"/>
      <c r="O566" s="191"/>
      <c r="P566" s="2"/>
      <c r="Q566" s="16"/>
      <c r="R566" s="191"/>
      <c r="S566" s="202"/>
      <c r="T566" s="16"/>
      <c r="U566" s="191"/>
      <c r="V566" s="2"/>
    </row>
    <row r="567" spans="1:22" s="8" customFormat="1" ht="17.25" customHeight="1">
      <c r="A567" s="16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51"/>
      <c r="M567" s="2"/>
      <c r="N567" s="2"/>
      <c r="O567" s="191"/>
      <c r="P567" s="2"/>
      <c r="Q567" s="16"/>
      <c r="R567" s="191"/>
      <c r="S567" s="202"/>
      <c r="T567" s="16"/>
      <c r="U567" s="191"/>
      <c r="V567" s="2"/>
    </row>
    <row r="568" spans="1:22" s="8" customFormat="1" ht="17.25" customHeight="1">
      <c r="A568" s="16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51"/>
      <c r="M568" s="2"/>
      <c r="N568" s="2"/>
      <c r="O568" s="191"/>
      <c r="P568" s="2"/>
      <c r="Q568" s="16"/>
      <c r="R568" s="191"/>
      <c r="S568" s="202"/>
      <c r="T568" s="16"/>
      <c r="U568" s="191"/>
      <c r="V568" s="2"/>
    </row>
    <row r="569" spans="1:22" s="8" customFormat="1" ht="17.25" customHeight="1">
      <c r="A569" s="16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51"/>
      <c r="M569" s="2"/>
      <c r="N569" s="2"/>
      <c r="O569" s="191"/>
      <c r="P569" s="2"/>
      <c r="Q569" s="16"/>
      <c r="R569" s="191"/>
      <c r="S569" s="202"/>
      <c r="T569" s="16"/>
      <c r="U569" s="191"/>
      <c r="V569" s="2"/>
    </row>
    <row r="570" spans="1:22" s="8" customFormat="1" ht="17.25" customHeight="1">
      <c r="A570" s="16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51"/>
      <c r="M570" s="2"/>
      <c r="N570" s="2"/>
      <c r="O570" s="191"/>
      <c r="P570" s="2"/>
      <c r="Q570" s="16"/>
      <c r="R570" s="191"/>
      <c r="S570" s="202"/>
      <c r="T570" s="16"/>
      <c r="U570" s="191"/>
      <c r="V570" s="2"/>
    </row>
    <row r="571" spans="1:22" s="8" customFormat="1" ht="17.25" customHeight="1">
      <c r="A571" s="16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51"/>
      <c r="M571" s="2"/>
      <c r="N571" s="2"/>
      <c r="O571" s="191"/>
      <c r="P571" s="2"/>
      <c r="Q571" s="16"/>
      <c r="R571" s="191"/>
      <c r="S571" s="202"/>
      <c r="T571" s="16"/>
      <c r="U571" s="191"/>
      <c r="V571" s="2"/>
    </row>
    <row r="572" spans="1:22" s="8" customFormat="1" ht="17.25" customHeight="1">
      <c r="A572" s="16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51"/>
      <c r="M572" s="2"/>
      <c r="N572" s="2"/>
      <c r="O572" s="191"/>
      <c r="P572" s="2"/>
      <c r="Q572" s="16"/>
      <c r="R572" s="191"/>
      <c r="S572" s="202"/>
      <c r="T572" s="16"/>
      <c r="U572" s="191"/>
      <c r="V572" s="2"/>
    </row>
    <row r="573" spans="1:22" s="8" customFormat="1" ht="17.25" customHeight="1">
      <c r="A573" s="16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51"/>
      <c r="M573" s="2"/>
      <c r="N573" s="2"/>
      <c r="O573" s="191"/>
      <c r="P573" s="2"/>
      <c r="Q573" s="16"/>
      <c r="R573" s="191"/>
      <c r="S573" s="202"/>
      <c r="T573" s="16"/>
      <c r="U573" s="191"/>
      <c r="V573" s="2"/>
    </row>
    <row r="574" spans="1:22" s="8" customFormat="1" ht="17.25" customHeight="1">
      <c r="A574" s="16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51"/>
      <c r="M574" s="2"/>
      <c r="N574" s="2"/>
      <c r="O574" s="191"/>
      <c r="P574" s="2"/>
      <c r="Q574" s="16"/>
      <c r="R574" s="191"/>
      <c r="S574" s="202"/>
      <c r="T574" s="16"/>
      <c r="U574" s="191"/>
      <c r="V574" s="2"/>
    </row>
    <row r="575" spans="1:22" s="8" customFormat="1" ht="17.25" customHeight="1">
      <c r="A575" s="16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51"/>
      <c r="M575" s="2"/>
      <c r="N575" s="2"/>
      <c r="O575" s="191"/>
      <c r="P575" s="2"/>
      <c r="Q575" s="16"/>
      <c r="R575" s="191"/>
      <c r="S575" s="202"/>
      <c r="T575" s="16"/>
      <c r="U575" s="191"/>
      <c r="V575" s="2"/>
    </row>
    <row r="576" spans="1:22" s="8" customFormat="1" ht="17.25" customHeight="1">
      <c r="A576" s="16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51"/>
      <c r="M576" s="2"/>
      <c r="N576" s="2"/>
      <c r="O576" s="191"/>
      <c r="P576" s="2"/>
      <c r="Q576" s="16"/>
      <c r="R576" s="191"/>
      <c r="S576" s="202"/>
      <c r="T576" s="16"/>
      <c r="U576" s="191"/>
      <c r="V576" s="2"/>
    </row>
    <row r="577" spans="1:22" s="8" customFormat="1" ht="17.25" customHeight="1">
      <c r="A577" s="16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51"/>
      <c r="M577" s="2"/>
      <c r="N577" s="2"/>
      <c r="O577" s="191"/>
      <c r="P577" s="2"/>
      <c r="Q577" s="16"/>
      <c r="R577" s="191"/>
      <c r="S577" s="202"/>
      <c r="T577" s="16"/>
      <c r="U577" s="191"/>
      <c r="V577" s="2"/>
    </row>
    <row r="578" spans="1:22" s="8" customFormat="1" ht="17.25" customHeight="1">
      <c r="A578" s="16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51"/>
      <c r="M578" s="2"/>
      <c r="N578" s="2"/>
      <c r="O578" s="191"/>
      <c r="P578" s="2"/>
      <c r="Q578" s="16"/>
      <c r="R578" s="191"/>
      <c r="S578" s="202"/>
      <c r="T578" s="16"/>
      <c r="U578" s="191"/>
      <c r="V578" s="2"/>
    </row>
    <row r="579" spans="1:22" s="8" customFormat="1" ht="17.25" customHeight="1">
      <c r="A579" s="16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51"/>
      <c r="M579" s="2"/>
      <c r="N579" s="2"/>
      <c r="O579" s="191"/>
      <c r="P579" s="2"/>
      <c r="Q579" s="16"/>
      <c r="R579" s="191"/>
      <c r="S579" s="202"/>
      <c r="T579" s="16"/>
      <c r="U579" s="191"/>
      <c r="V579" s="2"/>
    </row>
    <row r="580" spans="1:22" s="8" customFormat="1" ht="17.25" customHeight="1">
      <c r="A580" s="16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51"/>
      <c r="M580" s="2"/>
      <c r="N580" s="2"/>
      <c r="O580" s="191"/>
      <c r="P580" s="2"/>
      <c r="Q580" s="16"/>
      <c r="R580" s="191"/>
      <c r="S580" s="202"/>
      <c r="T580" s="16"/>
      <c r="U580" s="191"/>
      <c r="V580" s="2"/>
    </row>
    <row r="581" spans="1:22" s="8" customFormat="1" ht="17.25" customHeight="1">
      <c r="A581" s="16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51"/>
      <c r="M581" s="2"/>
      <c r="N581" s="2"/>
      <c r="O581" s="191"/>
      <c r="P581" s="2"/>
      <c r="Q581" s="16"/>
      <c r="R581" s="191"/>
      <c r="S581" s="202"/>
      <c r="T581" s="16"/>
      <c r="U581" s="191"/>
      <c r="V581" s="2"/>
    </row>
    <row r="582" spans="1:22" s="8" customFormat="1" ht="17.25" customHeight="1">
      <c r="A582" s="16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51"/>
      <c r="M582" s="2"/>
      <c r="N582" s="2"/>
      <c r="O582" s="191"/>
      <c r="P582" s="2"/>
      <c r="Q582" s="16"/>
      <c r="R582" s="191"/>
      <c r="S582" s="202"/>
      <c r="T582" s="16"/>
      <c r="U582" s="191"/>
      <c r="V582" s="2"/>
    </row>
    <row r="583" spans="1:22" s="8" customFormat="1" ht="17.25" customHeight="1">
      <c r="A583" s="16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51"/>
      <c r="M583" s="2"/>
      <c r="N583" s="2"/>
      <c r="O583" s="191"/>
      <c r="P583" s="2"/>
      <c r="Q583" s="16"/>
      <c r="R583" s="191"/>
      <c r="S583" s="202"/>
      <c r="T583" s="16"/>
      <c r="U583" s="191"/>
      <c r="V583" s="2"/>
    </row>
    <row r="584" spans="1:22" s="8" customFormat="1" ht="17.25" customHeight="1">
      <c r="A584" s="16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51"/>
      <c r="M584" s="2"/>
      <c r="N584" s="2"/>
      <c r="O584" s="191"/>
      <c r="P584" s="2"/>
      <c r="Q584" s="16"/>
      <c r="R584" s="191"/>
      <c r="S584" s="202"/>
      <c r="T584" s="16"/>
      <c r="U584" s="191"/>
      <c r="V584" s="2"/>
    </row>
    <row r="585" spans="1:22" s="8" customFormat="1" ht="17.25" customHeight="1">
      <c r="A585" s="16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51"/>
      <c r="M585" s="2"/>
      <c r="N585" s="2"/>
      <c r="O585" s="191"/>
      <c r="P585" s="2"/>
      <c r="Q585" s="16"/>
      <c r="R585" s="191"/>
      <c r="S585" s="202"/>
      <c r="T585" s="16"/>
      <c r="U585" s="191"/>
      <c r="V585" s="2"/>
    </row>
    <row r="586" spans="1:22" s="8" customFormat="1" ht="17.25" customHeight="1">
      <c r="A586" s="16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51"/>
      <c r="M586" s="2"/>
      <c r="N586" s="2"/>
      <c r="O586" s="191"/>
      <c r="P586" s="2"/>
      <c r="Q586" s="16"/>
      <c r="R586" s="191"/>
      <c r="S586" s="202"/>
      <c r="T586" s="16"/>
      <c r="U586" s="191"/>
      <c r="V586" s="2"/>
    </row>
    <row r="587" spans="1:22" s="8" customFormat="1" ht="17.25" customHeight="1">
      <c r="A587" s="16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51"/>
      <c r="M587" s="2"/>
      <c r="N587" s="2"/>
      <c r="O587" s="191"/>
      <c r="P587" s="2"/>
      <c r="Q587" s="16"/>
      <c r="R587" s="191"/>
      <c r="S587" s="202"/>
      <c r="T587" s="16"/>
      <c r="U587" s="191"/>
      <c r="V587" s="2"/>
    </row>
    <row r="588" spans="1:22" s="8" customFormat="1" ht="17.25" customHeight="1">
      <c r="A588" s="16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51"/>
      <c r="M588" s="2"/>
      <c r="N588" s="2"/>
      <c r="O588" s="191"/>
      <c r="P588" s="2"/>
      <c r="Q588" s="16"/>
      <c r="R588" s="191"/>
      <c r="S588" s="202"/>
      <c r="T588" s="16"/>
      <c r="U588" s="191"/>
      <c r="V588" s="2"/>
    </row>
    <row r="589" spans="1:22" s="8" customFormat="1" ht="17.25" customHeight="1">
      <c r="A589" s="16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51"/>
      <c r="M589" s="2"/>
      <c r="N589" s="2"/>
      <c r="O589" s="191"/>
      <c r="P589" s="2"/>
      <c r="Q589" s="16"/>
      <c r="R589" s="191"/>
      <c r="S589" s="202"/>
      <c r="T589" s="16"/>
      <c r="U589" s="191"/>
      <c r="V589" s="2"/>
    </row>
    <row r="590" spans="1:22" s="8" customFormat="1" ht="17.25" customHeight="1">
      <c r="A590" s="16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51"/>
      <c r="M590" s="2"/>
      <c r="N590" s="2"/>
      <c r="O590" s="191"/>
      <c r="P590" s="2"/>
      <c r="Q590" s="16"/>
      <c r="R590" s="191"/>
      <c r="S590" s="202"/>
      <c r="T590" s="16"/>
      <c r="U590" s="191"/>
      <c r="V590" s="2"/>
    </row>
    <row r="591" spans="1:22" s="8" customFormat="1" ht="17.25" customHeight="1">
      <c r="A591" s="16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51"/>
      <c r="M591" s="2"/>
      <c r="N591" s="2"/>
      <c r="O591" s="191"/>
      <c r="P591" s="2"/>
      <c r="Q591" s="16"/>
      <c r="R591" s="191"/>
      <c r="S591" s="202"/>
      <c r="T591" s="16"/>
      <c r="U591" s="191"/>
      <c r="V591" s="2"/>
    </row>
    <row r="592" spans="1:22" s="8" customFormat="1" ht="17.25" customHeight="1">
      <c r="A592" s="16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51"/>
      <c r="M592" s="2"/>
      <c r="N592" s="2"/>
      <c r="O592" s="191"/>
      <c r="P592" s="2"/>
      <c r="Q592" s="16"/>
      <c r="R592" s="191"/>
      <c r="S592" s="202"/>
      <c r="T592" s="16"/>
      <c r="U592" s="191"/>
      <c r="V592" s="2"/>
    </row>
    <row r="593" spans="1:22" s="8" customFormat="1" ht="17.25" customHeight="1">
      <c r="A593" s="16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51"/>
      <c r="M593" s="2"/>
      <c r="N593" s="2"/>
      <c r="O593" s="191"/>
      <c r="P593" s="2"/>
      <c r="Q593" s="16"/>
      <c r="R593" s="191"/>
      <c r="S593" s="202"/>
      <c r="T593" s="16"/>
      <c r="U593" s="191"/>
      <c r="V593" s="2"/>
    </row>
    <row r="594" spans="1:22" s="8" customFormat="1" ht="17.25" customHeight="1">
      <c r="A594" s="16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51"/>
      <c r="M594" s="2"/>
      <c r="N594" s="2"/>
      <c r="O594" s="191"/>
      <c r="P594" s="2"/>
      <c r="Q594" s="16"/>
      <c r="R594" s="191"/>
      <c r="S594" s="202"/>
      <c r="T594" s="16"/>
      <c r="U594" s="191"/>
      <c r="V594" s="2"/>
    </row>
    <row r="595" spans="1:22" s="8" customFormat="1" ht="17.25" customHeight="1">
      <c r="A595" s="16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51"/>
      <c r="M595" s="2"/>
      <c r="N595" s="2"/>
      <c r="O595" s="191"/>
      <c r="P595" s="2"/>
      <c r="Q595" s="16"/>
      <c r="R595" s="191"/>
      <c r="S595" s="202"/>
      <c r="T595" s="16"/>
      <c r="U595" s="191"/>
      <c r="V595" s="2"/>
    </row>
    <row r="596" spans="1:22" s="8" customFormat="1" ht="17.25" customHeight="1">
      <c r="A596" s="16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51"/>
      <c r="M596" s="2"/>
      <c r="N596" s="2"/>
      <c r="O596" s="191"/>
      <c r="P596" s="2"/>
      <c r="Q596" s="16"/>
      <c r="R596" s="191"/>
      <c r="S596" s="202"/>
      <c r="T596" s="16"/>
      <c r="U596" s="191"/>
      <c r="V596" s="2"/>
    </row>
    <row r="597" spans="1:22" s="8" customFormat="1" ht="17.25" customHeight="1">
      <c r="A597" s="16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51"/>
      <c r="M597" s="2"/>
      <c r="N597" s="2"/>
      <c r="O597" s="191"/>
      <c r="P597" s="2"/>
      <c r="Q597" s="16"/>
      <c r="R597" s="191"/>
      <c r="S597" s="202"/>
      <c r="T597" s="16"/>
      <c r="U597" s="191"/>
      <c r="V597" s="2"/>
    </row>
    <row r="598" spans="1:22" s="8" customFormat="1" ht="17.25" customHeight="1">
      <c r="A598" s="16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51"/>
      <c r="M598" s="2"/>
      <c r="N598" s="2"/>
      <c r="O598" s="191"/>
      <c r="P598" s="2"/>
      <c r="Q598" s="16"/>
      <c r="R598" s="191"/>
      <c r="S598" s="202"/>
      <c r="T598" s="16"/>
      <c r="U598" s="191"/>
      <c r="V598" s="2"/>
    </row>
    <row r="599" spans="1:22" s="8" customFormat="1" ht="17.25" customHeight="1">
      <c r="A599" s="16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51"/>
      <c r="M599" s="2"/>
      <c r="N599" s="2"/>
      <c r="O599" s="191"/>
      <c r="P599" s="2"/>
      <c r="Q599" s="16"/>
      <c r="R599" s="191"/>
      <c r="S599" s="202"/>
      <c r="T599" s="16"/>
      <c r="U599" s="191"/>
      <c r="V599" s="2"/>
    </row>
    <row r="600" spans="1:22" s="8" customFormat="1" ht="17.25" customHeight="1">
      <c r="A600" s="16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51"/>
      <c r="M600" s="2"/>
      <c r="N600" s="2"/>
      <c r="O600" s="191"/>
      <c r="P600" s="2"/>
      <c r="Q600" s="16"/>
      <c r="R600" s="191"/>
      <c r="S600" s="202"/>
      <c r="T600" s="16"/>
      <c r="U600" s="191"/>
      <c r="V600" s="2"/>
    </row>
    <row r="601" spans="1:22" s="8" customFormat="1" ht="17.25" customHeight="1">
      <c r="A601" s="16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51"/>
      <c r="M601" s="2"/>
      <c r="N601" s="2"/>
      <c r="O601" s="191"/>
      <c r="P601" s="2"/>
      <c r="Q601" s="16"/>
      <c r="R601" s="191"/>
      <c r="S601" s="202"/>
      <c r="T601" s="16"/>
      <c r="U601" s="191"/>
      <c r="V601" s="2"/>
    </row>
    <row r="602" spans="1:22" s="8" customFormat="1" ht="17.25" customHeight="1">
      <c r="A602" s="16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51"/>
      <c r="M602" s="2"/>
      <c r="N602" s="2"/>
      <c r="O602" s="191"/>
      <c r="P602" s="2"/>
      <c r="Q602" s="16"/>
      <c r="R602" s="191"/>
      <c r="S602" s="202"/>
      <c r="T602" s="16"/>
      <c r="U602" s="191"/>
      <c r="V602" s="2"/>
    </row>
    <row r="603" spans="1:22" s="8" customFormat="1" ht="17.25" customHeight="1">
      <c r="A603" s="16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51"/>
      <c r="M603" s="2"/>
      <c r="N603" s="2"/>
      <c r="O603" s="191"/>
      <c r="P603" s="2"/>
      <c r="Q603" s="16"/>
      <c r="R603" s="191"/>
      <c r="S603" s="202"/>
      <c r="T603" s="16"/>
      <c r="U603" s="191"/>
      <c r="V603" s="2"/>
    </row>
    <row r="604" spans="1:22" s="8" customFormat="1" ht="17.25" customHeight="1">
      <c r="A604" s="16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51"/>
      <c r="M604" s="2"/>
      <c r="N604" s="2"/>
      <c r="O604" s="191"/>
      <c r="P604" s="2"/>
      <c r="Q604" s="16"/>
      <c r="R604" s="191"/>
      <c r="S604" s="202"/>
      <c r="T604" s="16"/>
      <c r="U604" s="191"/>
      <c r="V604" s="2"/>
    </row>
    <row r="605" spans="1:22" s="8" customFormat="1" ht="17.25" customHeight="1">
      <c r="A605" s="16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51"/>
      <c r="M605" s="2"/>
      <c r="N605" s="2"/>
      <c r="O605" s="191"/>
      <c r="P605" s="2"/>
      <c r="Q605" s="16"/>
      <c r="R605" s="191"/>
      <c r="S605" s="202"/>
      <c r="T605" s="16"/>
      <c r="U605" s="191"/>
      <c r="V605" s="2"/>
    </row>
    <row r="606" spans="1:22" s="8" customFormat="1" ht="17.25" customHeight="1">
      <c r="A606" s="16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51"/>
      <c r="M606" s="2"/>
      <c r="N606" s="2"/>
      <c r="O606" s="191"/>
      <c r="P606" s="2"/>
      <c r="Q606" s="16"/>
      <c r="R606" s="191"/>
      <c r="S606" s="202"/>
      <c r="T606" s="16"/>
      <c r="U606" s="191"/>
      <c r="V606" s="2"/>
    </row>
    <row r="607" spans="1:22" s="8" customFormat="1" ht="17.25" customHeight="1">
      <c r="A607" s="16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51"/>
      <c r="M607" s="2"/>
      <c r="N607" s="2"/>
      <c r="O607" s="191"/>
      <c r="P607" s="2"/>
      <c r="Q607" s="16"/>
      <c r="R607" s="191"/>
      <c r="S607" s="202"/>
      <c r="T607" s="16"/>
      <c r="U607" s="191"/>
      <c r="V607" s="2"/>
    </row>
    <row r="608" spans="1:22" s="8" customFormat="1" ht="17.25" customHeight="1">
      <c r="A608" s="16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51"/>
      <c r="M608" s="2"/>
      <c r="N608" s="2"/>
      <c r="O608" s="191"/>
      <c r="P608" s="2"/>
      <c r="Q608" s="16"/>
      <c r="R608" s="191"/>
      <c r="S608" s="202"/>
      <c r="T608" s="16"/>
      <c r="U608" s="191"/>
      <c r="V608" s="2"/>
    </row>
    <row r="609" spans="1:22" s="8" customFormat="1" ht="17.25" customHeight="1">
      <c r="A609" s="16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51"/>
      <c r="M609" s="2"/>
      <c r="N609" s="2"/>
      <c r="O609" s="191"/>
      <c r="P609" s="2"/>
      <c r="Q609" s="16"/>
      <c r="R609" s="191"/>
      <c r="S609" s="202"/>
      <c r="T609" s="16"/>
      <c r="U609" s="191"/>
      <c r="V609" s="2"/>
    </row>
    <row r="610" spans="1:22" s="8" customFormat="1" ht="17.25" customHeight="1">
      <c r="A610" s="16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51"/>
      <c r="M610" s="2"/>
      <c r="N610" s="2"/>
      <c r="O610" s="191"/>
      <c r="P610" s="2"/>
      <c r="Q610" s="16"/>
      <c r="R610" s="191"/>
      <c r="S610" s="202"/>
      <c r="T610" s="16"/>
      <c r="U610" s="191"/>
      <c r="V610" s="2"/>
    </row>
    <row r="611" spans="1:22" s="8" customFormat="1" ht="17.25" customHeight="1">
      <c r="A611" s="16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51"/>
      <c r="M611" s="2"/>
      <c r="N611" s="2"/>
      <c r="O611" s="191"/>
      <c r="P611" s="2"/>
      <c r="Q611" s="16"/>
      <c r="R611" s="191"/>
      <c r="S611" s="202"/>
      <c r="T611" s="16"/>
      <c r="U611" s="191"/>
      <c r="V611" s="2"/>
    </row>
    <row r="612" spans="1:22" s="8" customFormat="1" ht="17.25" customHeight="1">
      <c r="A612" s="16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51"/>
      <c r="M612" s="2"/>
      <c r="N612" s="2"/>
      <c r="O612" s="191"/>
      <c r="P612" s="2"/>
      <c r="Q612" s="16"/>
      <c r="R612" s="191"/>
      <c r="S612" s="202"/>
      <c r="T612" s="16"/>
      <c r="U612" s="191"/>
      <c r="V612" s="2"/>
    </row>
    <row r="613" spans="1:22" s="8" customFormat="1" ht="17.25" customHeight="1">
      <c r="A613" s="16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51"/>
      <c r="M613" s="2"/>
      <c r="N613" s="2"/>
      <c r="O613" s="191"/>
      <c r="P613" s="2"/>
      <c r="Q613" s="16"/>
      <c r="R613" s="191"/>
      <c r="S613" s="202"/>
      <c r="T613" s="16"/>
      <c r="U613" s="191"/>
      <c r="V613" s="2"/>
    </row>
    <row r="614" spans="1:22" s="8" customFormat="1" ht="17.25" customHeight="1">
      <c r="A614" s="16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51"/>
      <c r="M614" s="2"/>
      <c r="N614" s="2"/>
      <c r="O614" s="191"/>
      <c r="P614" s="2"/>
      <c r="Q614" s="16"/>
      <c r="R614" s="191"/>
      <c r="S614" s="202"/>
      <c r="T614" s="16"/>
      <c r="U614" s="191"/>
      <c r="V614" s="2"/>
    </row>
    <row r="615" spans="1:22" s="8" customFormat="1" ht="17.25" customHeight="1">
      <c r="A615" s="16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51"/>
      <c r="M615" s="2"/>
      <c r="N615" s="2"/>
      <c r="O615" s="191"/>
      <c r="P615" s="2"/>
      <c r="Q615" s="16"/>
      <c r="R615" s="191"/>
      <c r="S615" s="202"/>
      <c r="T615" s="16"/>
      <c r="U615" s="191"/>
      <c r="V615" s="2"/>
    </row>
    <row r="616" spans="1:22" s="8" customFormat="1" ht="17.25" customHeight="1">
      <c r="A616" s="16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51"/>
      <c r="M616" s="2"/>
      <c r="N616" s="2"/>
      <c r="O616" s="191"/>
      <c r="P616" s="2"/>
      <c r="Q616" s="16"/>
      <c r="R616" s="191"/>
      <c r="S616" s="202"/>
      <c r="T616" s="16"/>
      <c r="U616" s="191"/>
      <c r="V616" s="2"/>
    </row>
    <row r="617" spans="1:22" s="8" customFormat="1" ht="17.25" customHeight="1">
      <c r="A617" s="16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51"/>
      <c r="M617" s="2"/>
      <c r="N617" s="2"/>
      <c r="O617" s="191"/>
      <c r="P617" s="2"/>
      <c r="Q617" s="16"/>
      <c r="R617" s="191"/>
      <c r="S617" s="202"/>
      <c r="T617" s="16"/>
      <c r="U617" s="191"/>
      <c r="V617" s="2"/>
    </row>
    <row r="618" spans="1:22" s="8" customFormat="1" ht="17.25" customHeight="1">
      <c r="A618" s="16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51"/>
      <c r="M618" s="2"/>
      <c r="N618" s="2"/>
      <c r="O618" s="191"/>
      <c r="P618" s="2"/>
      <c r="Q618" s="16"/>
      <c r="R618" s="191"/>
      <c r="S618" s="202"/>
      <c r="T618" s="16"/>
      <c r="U618" s="191"/>
      <c r="V618" s="2"/>
    </row>
    <row r="619" spans="1:22" s="8" customFormat="1" ht="17.25" customHeight="1">
      <c r="A619" s="16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51"/>
      <c r="M619" s="2"/>
      <c r="N619" s="2"/>
      <c r="O619" s="191"/>
      <c r="P619" s="2"/>
      <c r="Q619" s="16"/>
      <c r="R619" s="191"/>
      <c r="S619" s="202"/>
      <c r="T619" s="16"/>
      <c r="U619" s="191"/>
      <c r="V619" s="2"/>
    </row>
    <row r="620" spans="1:22" s="8" customFormat="1" ht="17.25" customHeight="1">
      <c r="A620" s="16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51"/>
      <c r="M620" s="2"/>
      <c r="N620" s="2"/>
      <c r="O620" s="191"/>
      <c r="P620" s="2"/>
      <c r="Q620" s="16"/>
      <c r="R620" s="191"/>
      <c r="S620" s="202"/>
      <c r="T620" s="16"/>
      <c r="U620" s="191"/>
      <c r="V620" s="2"/>
    </row>
    <row r="621" spans="1:22" s="8" customFormat="1" ht="17.25" customHeight="1">
      <c r="A621" s="16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51"/>
      <c r="M621" s="2"/>
      <c r="N621" s="2"/>
      <c r="O621" s="191"/>
      <c r="P621" s="2"/>
      <c r="Q621" s="16"/>
      <c r="R621" s="191"/>
      <c r="S621" s="202"/>
      <c r="T621" s="16"/>
      <c r="U621" s="191"/>
      <c r="V621" s="2"/>
    </row>
    <row r="622" spans="1:22" s="8" customFormat="1" ht="17.25" customHeight="1">
      <c r="A622" s="16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51"/>
      <c r="M622" s="2"/>
      <c r="N622" s="2"/>
      <c r="O622" s="191"/>
      <c r="P622" s="2"/>
      <c r="Q622" s="16"/>
      <c r="R622" s="191"/>
      <c r="S622" s="202"/>
      <c r="T622" s="16"/>
      <c r="U622" s="191"/>
      <c r="V622" s="2"/>
    </row>
    <row r="623" spans="1:22" s="8" customFormat="1" ht="17.25" customHeight="1">
      <c r="A623" s="16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51"/>
      <c r="M623" s="2"/>
      <c r="N623" s="2"/>
      <c r="O623" s="191"/>
      <c r="P623" s="2"/>
      <c r="Q623" s="16"/>
      <c r="R623" s="191"/>
      <c r="S623" s="202"/>
      <c r="T623" s="16"/>
      <c r="U623" s="191"/>
      <c r="V623" s="2"/>
    </row>
    <row r="624" spans="1:22" s="8" customFormat="1" ht="17.25" customHeight="1">
      <c r="A624" s="16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51"/>
      <c r="M624" s="2"/>
      <c r="N624" s="2"/>
      <c r="O624" s="191"/>
      <c r="P624" s="2"/>
      <c r="Q624" s="16"/>
      <c r="R624" s="191"/>
      <c r="S624" s="202"/>
      <c r="T624" s="16"/>
      <c r="U624" s="191"/>
      <c r="V624" s="2"/>
    </row>
    <row r="625" spans="1:22" s="8" customFormat="1" ht="17.25" customHeight="1">
      <c r="A625" s="16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51"/>
      <c r="M625" s="2"/>
      <c r="N625" s="2"/>
      <c r="O625" s="191"/>
      <c r="P625" s="2"/>
      <c r="Q625" s="16"/>
      <c r="R625" s="191"/>
      <c r="S625" s="202"/>
      <c r="T625" s="16"/>
      <c r="U625" s="191"/>
      <c r="V625" s="2"/>
    </row>
    <row r="626" spans="1:22" s="8" customFormat="1" ht="17.25" customHeight="1">
      <c r="A626" s="16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51"/>
      <c r="M626" s="2"/>
      <c r="N626" s="2"/>
      <c r="O626" s="191"/>
      <c r="P626" s="2"/>
      <c r="Q626" s="16"/>
      <c r="R626" s="191"/>
      <c r="S626" s="202"/>
      <c r="T626" s="16"/>
      <c r="U626" s="191"/>
      <c r="V626" s="2"/>
    </row>
    <row r="627" spans="1:22" s="8" customFormat="1" ht="17.25" customHeight="1">
      <c r="A627" s="16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51"/>
      <c r="M627" s="2"/>
      <c r="N627" s="2"/>
      <c r="O627" s="191"/>
      <c r="P627" s="2"/>
      <c r="Q627" s="16"/>
      <c r="R627" s="191"/>
      <c r="S627" s="202"/>
      <c r="T627" s="16"/>
      <c r="U627" s="191"/>
      <c r="V627" s="2"/>
    </row>
    <row r="628" spans="1:22" s="8" customFormat="1" ht="17.25" customHeight="1">
      <c r="A628" s="16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51"/>
      <c r="M628" s="2"/>
      <c r="N628" s="2"/>
      <c r="O628" s="191"/>
      <c r="P628" s="2"/>
      <c r="Q628" s="16"/>
      <c r="R628" s="191"/>
      <c r="S628" s="202"/>
      <c r="T628" s="16"/>
      <c r="U628" s="191"/>
      <c r="V628" s="2"/>
    </row>
    <row r="629" spans="1:22" s="8" customFormat="1" ht="17.25" customHeight="1">
      <c r="A629" s="16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51"/>
      <c r="M629" s="2"/>
      <c r="N629" s="2"/>
      <c r="O629" s="191"/>
      <c r="P629" s="2"/>
      <c r="Q629" s="16"/>
      <c r="R629" s="191"/>
      <c r="S629" s="202"/>
      <c r="T629" s="16"/>
      <c r="U629" s="191"/>
      <c r="V629" s="2"/>
    </row>
    <row r="630" spans="1:22" s="8" customFormat="1" ht="17.25" customHeight="1">
      <c r="A630" s="16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51"/>
      <c r="M630" s="2"/>
      <c r="N630" s="2"/>
      <c r="O630" s="191"/>
      <c r="P630" s="2"/>
      <c r="Q630" s="16"/>
      <c r="R630" s="191"/>
      <c r="S630" s="202"/>
      <c r="T630" s="16"/>
      <c r="U630" s="191"/>
      <c r="V630" s="2"/>
    </row>
    <row r="631" spans="1:22" s="8" customFormat="1" ht="17.25" customHeight="1">
      <c r="A631" s="16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51"/>
      <c r="M631" s="2"/>
      <c r="N631" s="2"/>
      <c r="O631" s="191"/>
      <c r="P631" s="2"/>
      <c r="Q631" s="16"/>
      <c r="R631" s="191"/>
      <c r="S631" s="202"/>
      <c r="T631" s="16"/>
      <c r="U631" s="191"/>
      <c r="V631" s="2"/>
    </row>
    <row r="632" spans="1:22" s="8" customFormat="1" ht="17.25" customHeight="1">
      <c r="A632" s="16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51"/>
      <c r="M632" s="2"/>
      <c r="N632" s="2"/>
      <c r="O632" s="191"/>
      <c r="P632" s="2"/>
      <c r="Q632" s="16"/>
      <c r="R632" s="191"/>
      <c r="S632" s="202"/>
      <c r="T632" s="16"/>
      <c r="U632" s="191"/>
      <c r="V632" s="2"/>
    </row>
    <row r="633" spans="1:22" s="8" customFormat="1" ht="17.25" customHeight="1">
      <c r="A633" s="16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51"/>
      <c r="M633" s="2"/>
      <c r="N633" s="2"/>
      <c r="O633" s="191"/>
      <c r="P633" s="2"/>
      <c r="Q633" s="16"/>
      <c r="R633" s="191"/>
      <c r="S633" s="202"/>
      <c r="T633" s="16"/>
      <c r="U633" s="191"/>
      <c r="V633" s="2"/>
    </row>
    <row r="634" spans="1:22" s="8" customFormat="1" ht="17.25" customHeight="1">
      <c r="A634" s="16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51"/>
      <c r="M634" s="2"/>
      <c r="N634" s="2"/>
      <c r="O634" s="191"/>
      <c r="P634" s="2"/>
      <c r="Q634" s="16"/>
      <c r="R634" s="191"/>
      <c r="S634" s="202"/>
      <c r="T634" s="16"/>
      <c r="U634" s="191"/>
      <c r="V634" s="2"/>
    </row>
    <row r="635" spans="1:22" s="8" customFormat="1" ht="17.25" customHeight="1">
      <c r="A635" s="16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51"/>
      <c r="M635" s="2"/>
      <c r="N635" s="2"/>
      <c r="O635" s="191"/>
      <c r="P635" s="2"/>
      <c r="Q635" s="16"/>
      <c r="R635" s="191"/>
      <c r="S635" s="202"/>
      <c r="T635" s="16"/>
      <c r="U635" s="191"/>
      <c r="V635" s="2"/>
    </row>
    <row r="636" spans="1:22" s="8" customFormat="1" ht="17.25" customHeight="1">
      <c r="A636" s="16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51"/>
      <c r="M636" s="2"/>
      <c r="N636" s="2"/>
      <c r="O636" s="191"/>
      <c r="P636" s="2"/>
      <c r="Q636" s="16"/>
      <c r="R636" s="191"/>
      <c r="S636" s="202"/>
      <c r="T636" s="16"/>
      <c r="U636" s="191"/>
      <c r="V636" s="2"/>
    </row>
    <row r="637" spans="1:22" s="8" customFormat="1" ht="17.25" customHeight="1">
      <c r="A637" s="16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51"/>
      <c r="M637" s="2"/>
      <c r="N637" s="2"/>
      <c r="O637" s="191"/>
      <c r="P637" s="2"/>
      <c r="Q637" s="16"/>
      <c r="R637" s="191"/>
      <c r="S637" s="202"/>
      <c r="T637" s="16"/>
      <c r="U637" s="191"/>
      <c r="V637" s="2"/>
    </row>
    <row r="638" spans="1:22" s="8" customFormat="1" ht="17.25" customHeight="1">
      <c r="A638" s="16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51"/>
      <c r="M638" s="2"/>
      <c r="N638" s="2"/>
      <c r="O638" s="191"/>
      <c r="P638" s="2"/>
      <c r="Q638" s="16"/>
      <c r="R638" s="191"/>
      <c r="S638" s="202"/>
      <c r="T638" s="16"/>
      <c r="U638" s="191"/>
      <c r="V638" s="2"/>
    </row>
    <row r="639" spans="1:22" s="8" customFormat="1" ht="17.25" customHeight="1">
      <c r="A639" s="16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51"/>
      <c r="M639" s="2"/>
      <c r="N639" s="2"/>
      <c r="O639" s="191"/>
      <c r="P639" s="2"/>
      <c r="Q639" s="16"/>
      <c r="R639" s="191"/>
      <c r="S639" s="202"/>
      <c r="T639" s="16"/>
      <c r="U639" s="191"/>
      <c r="V639" s="2"/>
    </row>
    <row r="640" spans="1:22" s="8" customFormat="1" ht="17.25" customHeight="1">
      <c r="A640" s="16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51"/>
      <c r="M640" s="2"/>
      <c r="N640" s="2"/>
      <c r="O640" s="191"/>
      <c r="P640" s="2"/>
      <c r="Q640" s="16"/>
      <c r="R640" s="191"/>
      <c r="S640" s="202"/>
      <c r="T640" s="16"/>
      <c r="U640" s="191"/>
      <c r="V640" s="2"/>
    </row>
    <row r="641" spans="1:22" s="8" customFormat="1" ht="17.25" customHeight="1">
      <c r="A641" s="16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51"/>
      <c r="M641" s="2"/>
      <c r="N641" s="2"/>
      <c r="O641" s="191"/>
      <c r="P641" s="2"/>
      <c r="Q641" s="16"/>
      <c r="R641" s="191"/>
      <c r="S641" s="202"/>
      <c r="T641" s="16"/>
      <c r="U641" s="191"/>
      <c r="V641" s="2"/>
    </row>
    <row r="642" spans="1:22" s="8" customFormat="1" ht="17.25" customHeight="1">
      <c r="A642" s="16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51"/>
      <c r="M642" s="2"/>
      <c r="N642" s="2"/>
      <c r="O642" s="191"/>
      <c r="P642" s="2"/>
      <c r="Q642" s="16"/>
      <c r="R642" s="191"/>
      <c r="S642" s="202"/>
      <c r="T642" s="16"/>
      <c r="U642" s="191"/>
      <c r="V642" s="2"/>
    </row>
    <row r="643" spans="1:22" s="8" customFormat="1" ht="17.25" customHeight="1">
      <c r="A643" s="16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51"/>
      <c r="M643" s="2"/>
      <c r="N643" s="2"/>
      <c r="O643" s="191"/>
      <c r="P643" s="2"/>
      <c r="Q643" s="16"/>
      <c r="R643" s="191"/>
      <c r="S643" s="202"/>
      <c r="T643" s="16"/>
      <c r="U643" s="191"/>
      <c r="V643" s="2"/>
    </row>
    <row r="644" spans="1:22" s="8" customFormat="1" ht="17.25" customHeight="1">
      <c r="A644" s="16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51"/>
      <c r="M644" s="2"/>
      <c r="N644" s="2"/>
      <c r="O644" s="191"/>
      <c r="P644" s="2"/>
      <c r="Q644" s="16"/>
      <c r="R644" s="191"/>
      <c r="S644" s="202"/>
      <c r="T644" s="16"/>
      <c r="U644" s="191"/>
      <c r="V644" s="2"/>
    </row>
    <row r="645" spans="1:22" s="8" customFormat="1" ht="17.25" customHeight="1">
      <c r="A645" s="16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51"/>
      <c r="M645" s="2"/>
      <c r="N645" s="2"/>
      <c r="O645" s="191"/>
      <c r="P645" s="2"/>
      <c r="Q645" s="16"/>
      <c r="R645" s="191"/>
      <c r="S645" s="202"/>
      <c r="T645" s="16"/>
      <c r="U645" s="191"/>
      <c r="V645" s="2"/>
    </row>
    <row r="646" spans="1:22" s="8" customFormat="1" ht="17.25" customHeight="1">
      <c r="A646" s="16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51"/>
      <c r="M646" s="2"/>
      <c r="N646" s="2"/>
      <c r="O646" s="191"/>
      <c r="P646" s="2"/>
      <c r="Q646" s="16"/>
      <c r="R646" s="191"/>
      <c r="S646" s="202"/>
      <c r="T646" s="16"/>
      <c r="U646" s="191"/>
      <c r="V646" s="2"/>
    </row>
    <row r="647" spans="1:22" s="8" customFormat="1" ht="17.25" customHeight="1">
      <c r="A647" s="16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51"/>
      <c r="M647" s="2"/>
      <c r="N647" s="2"/>
      <c r="O647" s="191"/>
      <c r="P647" s="2"/>
      <c r="Q647" s="16"/>
      <c r="R647" s="191"/>
      <c r="S647" s="202"/>
      <c r="T647" s="16"/>
      <c r="U647" s="191"/>
      <c r="V647" s="2"/>
    </row>
    <row r="648" spans="1:22" s="8" customFormat="1" ht="17.25" customHeight="1">
      <c r="A648" s="16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51"/>
      <c r="M648" s="2"/>
      <c r="N648" s="2"/>
      <c r="O648" s="191"/>
      <c r="P648" s="2"/>
      <c r="Q648" s="16"/>
      <c r="R648" s="191"/>
      <c r="S648" s="202"/>
      <c r="T648" s="16"/>
      <c r="U648" s="191"/>
      <c r="V648" s="2"/>
    </row>
    <row r="649" spans="1:22" s="8" customFormat="1" ht="17.25" customHeight="1">
      <c r="A649" s="16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51"/>
      <c r="M649" s="2"/>
      <c r="N649" s="2"/>
      <c r="O649" s="191"/>
      <c r="P649" s="2"/>
      <c r="Q649" s="16"/>
      <c r="R649" s="191"/>
      <c r="S649" s="202"/>
      <c r="T649" s="16"/>
      <c r="U649" s="191"/>
      <c r="V649" s="2"/>
    </row>
    <row r="650" spans="1:22" s="8" customFormat="1" ht="17.25" customHeight="1">
      <c r="A650" s="16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51"/>
      <c r="M650" s="2"/>
      <c r="N650" s="2"/>
      <c r="O650" s="191"/>
      <c r="P650" s="2"/>
      <c r="Q650" s="16"/>
      <c r="R650" s="191"/>
      <c r="S650" s="202"/>
      <c r="T650" s="16"/>
      <c r="U650" s="191"/>
      <c r="V650" s="2"/>
    </row>
    <row r="651" spans="1:22" s="8" customFormat="1" ht="17.25" customHeight="1">
      <c r="A651" s="16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51"/>
      <c r="M651" s="2"/>
      <c r="N651" s="2"/>
      <c r="O651" s="191"/>
      <c r="P651" s="2"/>
      <c r="Q651" s="16"/>
      <c r="R651" s="191"/>
      <c r="S651" s="202"/>
      <c r="T651" s="16"/>
      <c r="U651" s="191"/>
      <c r="V651" s="2"/>
    </row>
    <row r="652" spans="1:22" s="8" customFormat="1" ht="17.25" customHeight="1">
      <c r="A652" s="16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51"/>
      <c r="M652" s="2"/>
      <c r="N652" s="2"/>
      <c r="O652" s="191"/>
      <c r="P652" s="2"/>
      <c r="Q652" s="16"/>
      <c r="R652" s="191"/>
      <c r="S652" s="202"/>
      <c r="T652" s="16"/>
      <c r="U652" s="191"/>
      <c r="V652" s="2"/>
    </row>
    <row r="653" spans="1:22" s="8" customFormat="1" ht="17.25" customHeight="1">
      <c r="A653" s="16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51"/>
      <c r="M653" s="2"/>
      <c r="N653" s="2"/>
      <c r="O653" s="191"/>
      <c r="P653" s="2"/>
      <c r="Q653" s="16"/>
      <c r="R653" s="191"/>
      <c r="S653" s="202"/>
      <c r="T653" s="16"/>
      <c r="U653" s="191"/>
      <c r="V653" s="2"/>
    </row>
    <row r="654" spans="1:22" s="8" customFormat="1" ht="17.25" customHeight="1">
      <c r="A654" s="16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51"/>
      <c r="M654" s="2"/>
      <c r="N654" s="2"/>
      <c r="O654" s="191"/>
      <c r="P654" s="2"/>
      <c r="Q654" s="16"/>
      <c r="R654" s="191"/>
      <c r="S654" s="202"/>
      <c r="T654" s="16"/>
      <c r="U654" s="191"/>
      <c r="V654" s="2"/>
    </row>
    <row r="655" spans="1:22" s="8" customFormat="1" ht="17.25" customHeight="1">
      <c r="A655" s="16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51"/>
      <c r="M655" s="2"/>
      <c r="N655" s="2"/>
      <c r="O655" s="191"/>
      <c r="P655" s="2"/>
      <c r="Q655" s="16"/>
      <c r="R655" s="191"/>
      <c r="S655" s="202"/>
      <c r="T655" s="16"/>
      <c r="U655" s="191"/>
      <c r="V655" s="2"/>
    </row>
    <row r="656" spans="1:22" s="8" customFormat="1" ht="17.25" customHeight="1">
      <c r="A656" s="16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51"/>
      <c r="M656" s="2"/>
      <c r="N656" s="2"/>
      <c r="O656" s="191"/>
      <c r="P656" s="2"/>
      <c r="Q656" s="16"/>
      <c r="R656" s="191"/>
      <c r="S656" s="202"/>
      <c r="T656" s="16"/>
      <c r="U656" s="191"/>
      <c r="V656" s="2"/>
    </row>
    <row r="657" spans="1:22" s="8" customFormat="1" ht="17.25" customHeight="1">
      <c r="A657" s="16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51"/>
      <c r="M657" s="2"/>
      <c r="N657" s="2"/>
      <c r="O657" s="191"/>
      <c r="P657" s="2"/>
      <c r="Q657" s="16"/>
      <c r="R657" s="191"/>
      <c r="S657" s="202"/>
      <c r="T657" s="16"/>
      <c r="U657" s="191"/>
      <c r="V657" s="2"/>
    </row>
    <row r="658" spans="1:22" s="8" customFormat="1" ht="17.25" customHeight="1">
      <c r="A658" s="16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51"/>
      <c r="M658" s="2"/>
      <c r="N658" s="2"/>
      <c r="O658" s="191"/>
      <c r="P658" s="2"/>
      <c r="Q658" s="16"/>
      <c r="R658" s="191"/>
      <c r="S658" s="202"/>
      <c r="T658" s="16"/>
      <c r="U658" s="191"/>
      <c r="V658" s="2"/>
    </row>
    <row r="659" spans="1:22" s="8" customFormat="1" ht="17.25" customHeight="1">
      <c r="A659" s="16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51"/>
      <c r="M659" s="2"/>
      <c r="N659" s="2"/>
      <c r="O659" s="191"/>
      <c r="P659" s="2"/>
      <c r="Q659" s="16"/>
      <c r="R659" s="191"/>
      <c r="S659" s="202"/>
      <c r="T659" s="16"/>
      <c r="U659" s="191"/>
      <c r="V659" s="2"/>
    </row>
    <row r="660" spans="1:22" s="8" customFormat="1" ht="17.25" customHeight="1">
      <c r="A660" s="16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51"/>
      <c r="M660" s="2"/>
      <c r="N660" s="2"/>
      <c r="O660" s="191"/>
      <c r="P660" s="2"/>
      <c r="Q660" s="16"/>
      <c r="R660" s="191"/>
      <c r="S660" s="202"/>
      <c r="T660" s="16"/>
      <c r="U660" s="191"/>
      <c r="V660" s="2"/>
    </row>
    <row r="661" spans="1:22" s="8" customFormat="1" ht="17.25" customHeight="1">
      <c r="A661" s="16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51"/>
      <c r="M661" s="2"/>
      <c r="N661" s="2"/>
      <c r="O661" s="191"/>
      <c r="P661" s="2"/>
      <c r="Q661" s="16"/>
      <c r="R661" s="191"/>
      <c r="S661" s="202"/>
      <c r="T661" s="16"/>
      <c r="U661" s="191"/>
      <c r="V661" s="2"/>
    </row>
    <row r="662" spans="1:22" s="8" customFormat="1" ht="17.25" customHeight="1">
      <c r="A662" s="16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51"/>
      <c r="M662" s="2"/>
      <c r="N662" s="2"/>
      <c r="O662" s="191"/>
      <c r="P662" s="2"/>
      <c r="Q662" s="16"/>
      <c r="R662" s="191"/>
      <c r="S662" s="202"/>
      <c r="T662" s="16"/>
      <c r="U662" s="191"/>
      <c r="V662" s="2"/>
    </row>
    <row r="663" spans="1:22" s="8" customFormat="1" ht="17.25" customHeight="1">
      <c r="A663" s="16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51"/>
      <c r="M663" s="2"/>
      <c r="N663" s="2"/>
      <c r="O663" s="191"/>
      <c r="P663" s="2"/>
      <c r="Q663" s="16"/>
      <c r="R663" s="191"/>
      <c r="S663" s="202"/>
      <c r="T663" s="16"/>
      <c r="U663" s="191"/>
      <c r="V663" s="2"/>
    </row>
    <row r="664" spans="1:22" s="8" customFormat="1" ht="17.25" customHeight="1">
      <c r="A664" s="16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51"/>
      <c r="M664" s="2"/>
      <c r="N664" s="2"/>
      <c r="O664" s="191"/>
      <c r="P664" s="2"/>
      <c r="Q664" s="16"/>
      <c r="R664" s="191"/>
      <c r="S664" s="202"/>
      <c r="T664" s="16"/>
      <c r="U664" s="191"/>
      <c r="V664" s="2"/>
    </row>
    <row r="665" spans="1:22" s="8" customFormat="1" ht="17.25" customHeight="1">
      <c r="A665" s="16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51"/>
      <c r="M665" s="2"/>
      <c r="N665" s="2"/>
      <c r="O665" s="191"/>
      <c r="P665" s="2"/>
      <c r="Q665" s="16"/>
      <c r="R665" s="191"/>
      <c r="S665" s="202"/>
      <c r="T665" s="16"/>
      <c r="U665" s="191"/>
      <c r="V665" s="2"/>
    </row>
    <row r="666" spans="1:22" s="8" customFormat="1" ht="17.25" customHeight="1">
      <c r="A666" s="16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51"/>
      <c r="M666" s="2"/>
      <c r="N666" s="2"/>
      <c r="O666" s="191"/>
      <c r="P666" s="2"/>
      <c r="Q666" s="16"/>
      <c r="R666" s="191"/>
      <c r="S666" s="202"/>
      <c r="T666" s="16"/>
      <c r="U666" s="191"/>
      <c r="V666" s="2"/>
    </row>
    <row r="667" spans="1:22" s="8" customFormat="1" ht="17.25" customHeight="1">
      <c r="A667" s="16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51"/>
      <c r="M667" s="2"/>
      <c r="N667" s="2"/>
      <c r="O667" s="191"/>
      <c r="P667" s="2"/>
      <c r="Q667" s="16"/>
      <c r="R667" s="191"/>
      <c r="S667" s="202"/>
      <c r="T667" s="16"/>
      <c r="U667" s="191"/>
      <c r="V667" s="2"/>
    </row>
    <row r="668" spans="1:22" s="8" customFormat="1" ht="17.25" customHeight="1">
      <c r="A668" s="16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51"/>
      <c r="M668" s="2"/>
      <c r="N668" s="2"/>
      <c r="O668" s="191"/>
      <c r="P668" s="2"/>
      <c r="Q668" s="16"/>
      <c r="R668" s="191"/>
      <c r="S668" s="202"/>
      <c r="T668" s="16"/>
      <c r="U668" s="191"/>
      <c r="V668" s="2"/>
    </row>
    <row r="669" spans="1:22" s="8" customFormat="1" ht="17.25" customHeight="1">
      <c r="A669" s="16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51"/>
      <c r="M669" s="2"/>
      <c r="N669" s="2"/>
      <c r="O669" s="191"/>
      <c r="P669" s="2"/>
      <c r="Q669" s="16"/>
      <c r="R669" s="191"/>
      <c r="S669" s="202"/>
      <c r="T669" s="16"/>
      <c r="U669" s="191"/>
      <c r="V669" s="2"/>
    </row>
    <row r="670" spans="1:22" s="8" customFormat="1" ht="17.25" customHeight="1">
      <c r="A670" s="16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51"/>
      <c r="M670" s="2"/>
      <c r="N670" s="2"/>
      <c r="O670" s="191"/>
      <c r="P670" s="2"/>
      <c r="Q670" s="16"/>
      <c r="R670" s="191"/>
      <c r="S670" s="202"/>
      <c r="T670" s="16"/>
      <c r="U670" s="191"/>
      <c r="V670" s="2"/>
    </row>
    <row r="671" spans="1:22" s="8" customFormat="1" ht="17.25" customHeight="1">
      <c r="A671" s="16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51"/>
      <c r="M671" s="2"/>
      <c r="N671" s="2"/>
      <c r="O671" s="191"/>
      <c r="P671" s="2"/>
      <c r="Q671" s="16"/>
      <c r="R671" s="191"/>
      <c r="S671" s="202"/>
      <c r="T671" s="16"/>
      <c r="U671" s="191"/>
      <c r="V671" s="2"/>
    </row>
    <row r="672" spans="1:22" s="8" customFormat="1" ht="17.25" customHeight="1">
      <c r="A672" s="16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51"/>
      <c r="M672" s="2"/>
      <c r="N672" s="2"/>
      <c r="O672" s="191"/>
      <c r="P672" s="2"/>
      <c r="Q672" s="16"/>
      <c r="R672" s="191"/>
      <c r="S672" s="202"/>
      <c r="T672" s="16"/>
      <c r="U672" s="191"/>
      <c r="V672" s="2"/>
    </row>
    <row r="673" spans="1:22" s="8" customFormat="1" ht="17.25" customHeight="1">
      <c r="A673" s="16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51"/>
      <c r="M673" s="2"/>
      <c r="N673" s="2"/>
      <c r="O673" s="191"/>
      <c r="P673" s="2"/>
      <c r="Q673" s="16"/>
      <c r="R673" s="191"/>
      <c r="S673" s="202"/>
      <c r="T673" s="16"/>
      <c r="U673" s="191"/>
      <c r="V673" s="2"/>
    </row>
    <row r="674" spans="1:22" s="8" customFormat="1" ht="17.25" customHeight="1">
      <c r="A674" s="16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51"/>
      <c r="M674" s="2"/>
      <c r="N674" s="2"/>
      <c r="O674" s="191"/>
      <c r="P674" s="2"/>
      <c r="Q674" s="16"/>
      <c r="R674" s="191"/>
      <c r="S674" s="202"/>
      <c r="T674" s="16"/>
      <c r="U674" s="191"/>
      <c r="V674" s="2"/>
    </row>
    <row r="675" spans="1:22" s="8" customFormat="1" ht="17.25" customHeight="1">
      <c r="A675" s="16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51"/>
      <c r="M675" s="2"/>
      <c r="N675" s="2"/>
      <c r="O675" s="191"/>
      <c r="P675" s="2"/>
      <c r="Q675" s="16"/>
      <c r="R675" s="191"/>
      <c r="S675" s="202"/>
      <c r="T675" s="16"/>
      <c r="U675" s="191"/>
      <c r="V675" s="2"/>
    </row>
    <row r="676" spans="1:22" s="8" customFormat="1" ht="17.25" customHeight="1">
      <c r="A676" s="16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51"/>
      <c r="M676" s="2"/>
      <c r="N676" s="2"/>
      <c r="O676" s="191"/>
      <c r="P676" s="2"/>
      <c r="Q676" s="16"/>
      <c r="R676" s="191"/>
      <c r="S676" s="202"/>
      <c r="T676" s="16"/>
      <c r="U676" s="191"/>
      <c r="V676" s="2"/>
    </row>
    <row r="677" spans="1:22" s="8" customFormat="1" ht="17.25" customHeight="1">
      <c r="A677" s="16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51"/>
      <c r="M677" s="2"/>
      <c r="N677" s="2"/>
      <c r="O677" s="191"/>
      <c r="P677" s="2"/>
      <c r="Q677" s="16"/>
      <c r="R677" s="191"/>
      <c r="S677" s="202"/>
      <c r="T677" s="16"/>
      <c r="U677" s="191"/>
      <c r="V677" s="2"/>
    </row>
    <row r="678" spans="1:22" s="8" customFormat="1" ht="17.25" customHeight="1">
      <c r="A678" s="16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51"/>
      <c r="M678" s="2"/>
      <c r="N678" s="2"/>
      <c r="O678" s="191"/>
      <c r="P678" s="2"/>
      <c r="Q678" s="16"/>
      <c r="R678" s="191"/>
      <c r="S678" s="202"/>
      <c r="T678" s="16"/>
      <c r="U678" s="191"/>
      <c r="V678" s="2"/>
    </row>
    <row r="679" spans="1:22" s="8" customFormat="1" ht="17.25" customHeight="1">
      <c r="A679" s="16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51"/>
      <c r="M679" s="2"/>
      <c r="N679" s="2"/>
      <c r="O679" s="191"/>
      <c r="P679" s="2"/>
      <c r="Q679" s="16"/>
      <c r="R679" s="191"/>
      <c r="S679" s="202"/>
      <c r="T679" s="16"/>
      <c r="U679" s="191"/>
      <c r="V679" s="2"/>
    </row>
    <row r="680" spans="1:22" s="8" customFormat="1" ht="17.25" customHeight="1">
      <c r="A680" s="16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51"/>
      <c r="M680" s="2"/>
      <c r="N680" s="2"/>
      <c r="O680" s="191"/>
      <c r="P680" s="2"/>
      <c r="Q680" s="16"/>
      <c r="R680" s="191"/>
      <c r="S680" s="202"/>
      <c r="T680" s="16"/>
      <c r="U680" s="191"/>
      <c r="V680" s="2"/>
    </row>
    <row r="681" spans="1:22" s="8" customFormat="1" ht="17.25" customHeight="1">
      <c r="A681" s="16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51"/>
      <c r="M681" s="2"/>
      <c r="N681" s="2"/>
      <c r="O681" s="191"/>
      <c r="P681" s="2"/>
      <c r="Q681" s="16"/>
      <c r="R681" s="191"/>
      <c r="S681" s="202"/>
      <c r="T681" s="16"/>
      <c r="U681" s="191"/>
      <c r="V681" s="2"/>
    </row>
    <row r="682" spans="1:22" s="8" customFormat="1" ht="17.25" customHeight="1">
      <c r="A682" s="16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51"/>
      <c r="M682" s="2"/>
      <c r="N682" s="2"/>
      <c r="O682" s="191"/>
      <c r="P682" s="2"/>
      <c r="Q682" s="16"/>
      <c r="R682" s="191"/>
      <c r="S682" s="202"/>
      <c r="T682" s="16"/>
      <c r="U682" s="191"/>
      <c r="V682" s="2"/>
    </row>
    <row r="683" spans="1:22" s="8" customFormat="1" ht="17.25" customHeight="1">
      <c r="A683" s="16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51"/>
      <c r="M683" s="2"/>
      <c r="N683" s="2"/>
      <c r="O683" s="191"/>
      <c r="P683" s="2"/>
      <c r="Q683" s="16"/>
      <c r="R683" s="191"/>
      <c r="S683" s="202"/>
      <c r="T683" s="16"/>
      <c r="U683" s="191"/>
      <c r="V683" s="2"/>
    </row>
    <row r="684" spans="1:22" s="8" customFormat="1" ht="17.25" customHeight="1">
      <c r="A684" s="16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51"/>
      <c r="M684" s="2"/>
      <c r="N684" s="2"/>
      <c r="O684" s="191"/>
      <c r="P684" s="2"/>
      <c r="Q684" s="16"/>
      <c r="R684" s="191"/>
      <c r="S684" s="202"/>
      <c r="T684" s="16"/>
      <c r="U684" s="191"/>
      <c r="V684" s="2"/>
    </row>
    <row r="685" spans="1:22" s="8" customFormat="1" ht="17.25" customHeight="1">
      <c r="A685" s="16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51"/>
      <c r="M685" s="2"/>
      <c r="N685" s="2"/>
      <c r="O685" s="191"/>
      <c r="P685" s="2"/>
      <c r="Q685" s="16"/>
      <c r="R685" s="191"/>
      <c r="S685" s="202"/>
      <c r="T685" s="16"/>
      <c r="U685" s="191"/>
      <c r="V685" s="2"/>
    </row>
    <row r="686" spans="1:22" s="8" customFormat="1" ht="17.25" customHeight="1">
      <c r="A686" s="16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51"/>
      <c r="M686" s="2"/>
      <c r="N686" s="2"/>
      <c r="O686" s="191"/>
      <c r="P686" s="2"/>
      <c r="Q686" s="16"/>
      <c r="R686" s="191"/>
      <c r="S686" s="202"/>
      <c r="T686" s="16"/>
      <c r="U686" s="191"/>
      <c r="V686" s="2"/>
    </row>
    <row r="687" spans="1:22" s="8" customFormat="1" ht="17.25" customHeight="1">
      <c r="A687" s="16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51"/>
      <c r="M687" s="2"/>
      <c r="N687" s="2"/>
      <c r="O687" s="191"/>
      <c r="P687" s="2"/>
      <c r="Q687" s="16"/>
      <c r="R687" s="191"/>
      <c r="S687" s="202"/>
      <c r="T687" s="16"/>
      <c r="U687" s="191"/>
      <c r="V687" s="2"/>
    </row>
    <row r="688" spans="1:22" s="8" customFormat="1" ht="17.25" customHeight="1">
      <c r="A688" s="16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51"/>
      <c r="M688" s="2"/>
      <c r="N688" s="2"/>
      <c r="O688" s="191"/>
      <c r="P688" s="2"/>
      <c r="Q688" s="16"/>
      <c r="R688" s="191"/>
      <c r="S688" s="202"/>
      <c r="T688" s="16"/>
      <c r="U688" s="191"/>
      <c r="V688" s="2"/>
    </row>
    <row r="689" spans="1:22" s="8" customFormat="1" ht="17.25" customHeight="1">
      <c r="A689" s="16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51"/>
      <c r="M689" s="2"/>
      <c r="N689" s="2"/>
      <c r="O689" s="191"/>
      <c r="P689" s="2"/>
      <c r="Q689" s="16"/>
      <c r="R689" s="191"/>
      <c r="S689" s="202"/>
      <c r="T689" s="16"/>
      <c r="U689" s="191"/>
      <c r="V689" s="2"/>
    </row>
    <row r="690" spans="1:22" s="8" customFormat="1" ht="17.25" customHeight="1">
      <c r="A690" s="16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51"/>
      <c r="M690" s="2"/>
      <c r="N690" s="2"/>
      <c r="O690" s="191"/>
      <c r="P690" s="2"/>
      <c r="Q690" s="16"/>
      <c r="R690" s="191"/>
      <c r="S690" s="202"/>
      <c r="T690" s="16"/>
      <c r="U690" s="191"/>
      <c r="V690" s="2"/>
    </row>
    <row r="691" spans="1:22" s="8" customFormat="1" ht="17.25" customHeight="1">
      <c r="A691" s="16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51"/>
      <c r="M691" s="2"/>
      <c r="N691" s="2"/>
      <c r="O691" s="191"/>
      <c r="P691" s="2"/>
      <c r="Q691" s="16"/>
      <c r="R691" s="191"/>
      <c r="S691" s="202"/>
      <c r="T691" s="16"/>
      <c r="U691" s="191"/>
      <c r="V691" s="2"/>
    </row>
    <row r="692" spans="1:22" s="8" customFormat="1" ht="17.25" customHeight="1">
      <c r="A692" s="16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51"/>
      <c r="M692" s="2"/>
      <c r="N692" s="2"/>
      <c r="O692" s="191"/>
      <c r="P692" s="2"/>
      <c r="Q692" s="16"/>
      <c r="R692" s="191"/>
      <c r="S692" s="202"/>
      <c r="T692" s="16"/>
      <c r="U692" s="191"/>
      <c r="V692" s="2"/>
    </row>
    <row r="693" spans="1:22" s="8" customFormat="1" ht="17.25" customHeight="1">
      <c r="A693" s="16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51"/>
      <c r="M693" s="2"/>
      <c r="N693" s="2"/>
      <c r="O693" s="191"/>
      <c r="P693" s="2"/>
      <c r="Q693" s="16"/>
      <c r="R693" s="191"/>
      <c r="S693" s="202"/>
      <c r="T693" s="16"/>
      <c r="U693" s="191"/>
      <c r="V693" s="2"/>
    </row>
    <row r="694" spans="1:22" s="8" customFormat="1" ht="17.25" customHeight="1">
      <c r="A694" s="16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51"/>
      <c r="M694" s="2"/>
      <c r="N694" s="2"/>
      <c r="O694" s="191"/>
      <c r="P694" s="2"/>
      <c r="Q694" s="16"/>
      <c r="R694" s="191"/>
      <c r="S694" s="202"/>
      <c r="T694" s="16"/>
      <c r="U694" s="191"/>
      <c r="V694" s="2"/>
    </row>
    <row r="695" spans="1:22" s="8" customFormat="1" ht="17.25" customHeight="1">
      <c r="A695" s="16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51"/>
      <c r="M695" s="2"/>
      <c r="N695" s="2"/>
      <c r="O695" s="191"/>
      <c r="P695" s="2"/>
      <c r="Q695" s="16"/>
      <c r="R695" s="191"/>
      <c r="S695" s="202"/>
      <c r="T695" s="16"/>
      <c r="U695" s="191"/>
      <c r="V695" s="2"/>
    </row>
    <row r="696" spans="1:22" s="8" customFormat="1" ht="17.25" customHeight="1">
      <c r="A696" s="16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51"/>
      <c r="M696" s="2"/>
      <c r="N696" s="2"/>
      <c r="O696" s="191"/>
      <c r="P696" s="2"/>
      <c r="Q696" s="16"/>
      <c r="R696" s="191"/>
      <c r="S696" s="202"/>
      <c r="T696" s="16"/>
      <c r="U696" s="191"/>
      <c r="V696" s="2"/>
    </row>
    <row r="697" spans="1:22" s="8" customFormat="1" ht="17.25" customHeight="1">
      <c r="A697" s="16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51"/>
      <c r="M697" s="2"/>
      <c r="N697" s="2"/>
      <c r="O697" s="191"/>
      <c r="P697" s="2"/>
      <c r="Q697" s="16"/>
      <c r="R697" s="191"/>
      <c r="S697" s="202"/>
      <c r="T697" s="16"/>
      <c r="U697" s="191"/>
      <c r="V697" s="2"/>
    </row>
    <row r="698" spans="1:22" s="8" customFormat="1" ht="17.25" customHeight="1">
      <c r="A698" s="16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51"/>
      <c r="M698" s="2"/>
      <c r="N698" s="2"/>
      <c r="O698" s="191"/>
      <c r="P698" s="2"/>
      <c r="Q698" s="16"/>
      <c r="R698" s="191"/>
      <c r="S698" s="202"/>
      <c r="T698" s="16"/>
      <c r="U698" s="191"/>
      <c r="V698" s="2"/>
    </row>
    <row r="699" spans="1:22" s="8" customFormat="1" ht="17.25" customHeight="1">
      <c r="A699" s="16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51"/>
      <c r="M699" s="2"/>
      <c r="N699" s="2"/>
      <c r="O699" s="191"/>
      <c r="P699" s="2"/>
      <c r="Q699" s="16"/>
      <c r="R699" s="191"/>
      <c r="S699" s="202"/>
      <c r="T699" s="16"/>
      <c r="U699" s="191"/>
      <c r="V699" s="2"/>
    </row>
    <row r="700" spans="1:22" s="8" customFormat="1" ht="17.25" customHeight="1">
      <c r="A700" s="16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51"/>
      <c r="M700" s="2"/>
      <c r="N700" s="2"/>
      <c r="O700" s="191"/>
      <c r="P700" s="2"/>
      <c r="Q700" s="16"/>
      <c r="R700" s="191"/>
      <c r="S700" s="202"/>
      <c r="T700" s="16"/>
      <c r="U700" s="191"/>
      <c r="V700" s="2"/>
    </row>
    <row r="701" spans="1:22" s="8" customFormat="1" ht="17.25" customHeight="1">
      <c r="A701" s="16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51"/>
      <c r="M701" s="2"/>
      <c r="N701" s="2"/>
      <c r="O701" s="191"/>
      <c r="P701" s="2"/>
      <c r="Q701" s="16"/>
      <c r="R701" s="191"/>
      <c r="S701" s="202"/>
      <c r="T701" s="16"/>
      <c r="U701" s="191"/>
      <c r="V701" s="2"/>
    </row>
    <row r="702" spans="1:22" s="8" customFormat="1" ht="17.25" customHeight="1">
      <c r="A702" s="16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51"/>
      <c r="M702" s="2"/>
      <c r="N702" s="2"/>
      <c r="O702" s="191"/>
      <c r="P702" s="2"/>
      <c r="Q702" s="16"/>
      <c r="R702" s="191"/>
      <c r="S702" s="202"/>
      <c r="T702" s="16"/>
      <c r="U702" s="191"/>
      <c r="V702" s="2"/>
    </row>
    <row r="703" spans="1:22" s="8" customFormat="1" ht="17.25" customHeight="1">
      <c r="A703" s="16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51"/>
      <c r="M703" s="2"/>
      <c r="N703" s="2"/>
      <c r="O703" s="191"/>
      <c r="P703" s="2"/>
      <c r="Q703" s="16"/>
      <c r="R703" s="191"/>
      <c r="S703" s="202"/>
      <c r="T703" s="16"/>
      <c r="U703" s="191"/>
      <c r="V703" s="2"/>
    </row>
    <row r="704" spans="1:22" s="8" customFormat="1" ht="17.25" customHeight="1">
      <c r="A704" s="16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51"/>
      <c r="M704" s="2"/>
      <c r="N704" s="2"/>
      <c r="O704" s="191"/>
      <c r="P704" s="2"/>
      <c r="Q704" s="16"/>
      <c r="R704" s="191"/>
      <c r="S704" s="202"/>
      <c r="T704" s="16"/>
      <c r="U704" s="191"/>
      <c r="V704" s="2"/>
    </row>
    <row r="705" spans="1:22" s="8" customFormat="1" ht="17.25" customHeight="1">
      <c r="A705" s="16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51"/>
      <c r="M705" s="2"/>
      <c r="N705" s="2"/>
      <c r="O705" s="191"/>
      <c r="P705" s="2"/>
      <c r="Q705" s="16"/>
      <c r="R705" s="191"/>
      <c r="S705" s="202"/>
      <c r="T705" s="16"/>
      <c r="U705" s="191"/>
      <c r="V705" s="2"/>
    </row>
    <row r="706" spans="1:22" s="8" customFormat="1" ht="17.25" customHeight="1">
      <c r="A706" s="16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51"/>
      <c r="M706" s="2"/>
      <c r="N706" s="2"/>
      <c r="O706" s="191"/>
      <c r="P706" s="2"/>
      <c r="Q706" s="16"/>
      <c r="R706" s="191"/>
      <c r="S706" s="202"/>
      <c r="T706" s="16"/>
      <c r="U706" s="191"/>
      <c r="V706" s="2"/>
    </row>
    <row r="707" spans="1:22" s="8" customFormat="1" ht="17.25" customHeight="1">
      <c r="A707" s="16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51"/>
      <c r="M707" s="2"/>
      <c r="N707" s="2"/>
      <c r="O707" s="191"/>
      <c r="P707" s="2"/>
      <c r="Q707" s="16"/>
      <c r="R707" s="191"/>
      <c r="S707" s="202"/>
      <c r="T707" s="16"/>
      <c r="U707" s="191"/>
      <c r="V707" s="2"/>
    </row>
    <row r="708" spans="1:22" s="8" customFormat="1" ht="17.25" customHeight="1">
      <c r="A708" s="16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51"/>
      <c r="M708" s="2"/>
      <c r="N708" s="2"/>
      <c r="O708" s="191"/>
      <c r="P708" s="2"/>
      <c r="Q708" s="16"/>
      <c r="R708" s="191"/>
      <c r="S708" s="202"/>
      <c r="T708" s="16"/>
      <c r="U708" s="191"/>
      <c r="V708" s="2"/>
    </row>
    <row r="709" spans="1:22" s="8" customFormat="1" ht="17.25" customHeight="1">
      <c r="A709" s="16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51"/>
      <c r="M709" s="2"/>
      <c r="N709" s="2"/>
      <c r="O709" s="191"/>
      <c r="P709" s="2"/>
      <c r="Q709" s="16"/>
      <c r="R709" s="191"/>
      <c r="S709" s="202"/>
      <c r="T709" s="16"/>
      <c r="U709" s="191"/>
      <c r="V709" s="2"/>
    </row>
    <row r="710" spans="1:22" s="8" customFormat="1" ht="17.25" customHeight="1">
      <c r="A710" s="16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51"/>
      <c r="M710" s="2"/>
      <c r="N710" s="2"/>
      <c r="O710" s="191"/>
      <c r="P710" s="2"/>
      <c r="Q710" s="16"/>
      <c r="R710" s="191"/>
      <c r="S710" s="202"/>
      <c r="T710" s="16"/>
      <c r="U710" s="191"/>
      <c r="V710" s="2"/>
    </row>
    <row r="711" spans="1:22" s="8" customFormat="1" ht="17.25" customHeight="1">
      <c r="A711" s="16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51"/>
      <c r="M711" s="2"/>
      <c r="N711" s="2"/>
      <c r="O711" s="191"/>
      <c r="P711" s="2"/>
      <c r="Q711" s="16"/>
      <c r="R711" s="191"/>
      <c r="S711" s="202"/>
      <c r="T711" s="16"/>
      <c r="U711" s="191"/>
      <c r="V711" s="2"/>
    </row>
    <row r="712" spans="1:22" s="8" customFormat="1" ht="17.25" customHeight="1">
      <c r="A712" s="16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51"/>
      <c r="M712" s="2"/>
      <c r="N712" s="2"/>
      <c r="O712" s="191"/>
      <c r="P712" s="2"/>
      <c r="Q712" s="16"/>
      <c r="R712" s="191"/>
      <c r="S712" s="202"/>
      <c r="T712" s="16"/>
      <c r="U712" s="191"/>
      <c r="V712" s="2"/>
    </row>
    <row r="713" spans="1:22" s="8" customFormat="1" ht="17.25" customHeight="1">
      <c r="A713" s="16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51"/>
      <c r="M713" s="2"/>
      <c r="N713" s="2"/>
      <c r="O713" s="191"/>
      <c r="P713" s="2"/>
      <c r="Q713" s="16"/>
      <c r="R713" s="191"/>
      <c r="S713" s="202"/>
      <c r="T713" s="16"/>
      <c r="U713" s="191"/>
      <c r="V713" s="2"/>
    </row>
    <row r="714" spans="1:22" s="8" customFormat="1" ht="17.25" customHeight="1">
      <c r="A714" s="16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51"/>
      <c r="M714" s="2"/>
      <c r="N714" s="2"/>
      <c r="O714" s="191"/>
      <c r="P714" s="2"/>
      <c r="Q714" s="16"/>
      <c r="R714" s="191"/>
      <c r="S714" s="202"/>
      <c r="T714" s="16"/>
      <c r="U714" s="191"/>
      <c r="V714" s="2"/>
    </row>
    <row r="715" spans="1:22" s="8" customFormat="1" ht="17.25" customHeight="1">
      <c r="A715" s="16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51"/>
      <c r="M715" s="2"/>
      <c r="N715" s="2"/>
      <c r="O715" s="191"/>
      <c r="P715" s="2"/>
      <c r="Q715" s="16"/>
      <c r="R715" s="191"/>
      <c r="S715" s="202"/>
      <c r="T715" s="16"/>
      <c r="U715" s="191"/>
      <c r="V715" s="2"/>
    </row>
    <row r="716" spans="1:22" s="8" customFormat="1" ht="17.25" customHeight="1">
      <c r="A716" s="16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51"/>
      <c r="M716" s="2"/>
      <c r="N716" s="2"/>
      <c r="O716" s="191"/>
      <c r="P716" s="2"/>
      <c r="Q716" s="16"/>
      <c r="R716" s="191"/>
      <c r="S716" s="202"/>
      <c r="T716" s="16"/>
      <c r="U716" s="191"/>
      <c r="V716" s="2"/>
    </row>
    <row r="717" spans="1:22" s="8" customFormat="1" ht="17.25" customHeight="1">
      <c r="A717" s="16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51"/>
      <c r="M717" s="2"/>
      <c r="N717" s="2"/>
      <c r="O717" s="191"/>
      <c r="P717" s="2"/>
      <c r="Q717" s="16"/>
      <c r="R717" s="191"/>
      <c r="S717" s="202"/>
      <c r="T717" s="16"/>
      <c r="U717" s="191"/>
      <c r="V717" s="2"/>
    </row>
    <row r="718" spans="1:22" s="8" customFormat="1" ht="17.25" customHeight="1">
      <c r="A718" s="16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51"/>
      <c r="M718" s="2"/>
      <c r="N718" s="2"/>
      <c r="O718" s="191"/>
      <c r="P718" s="2"/>
      <c r="Q718" s="16"/>
      <c r="R718" s="191"/>
      <c r="S718" s="202"/>
      <c r="T718" s="16"/>
      <c r="U718" s="191"/>
      <c r="V718" s="2"/>
    </row>
    <row r="719" spans="1:22" s="8" customFormat="1" ht="17.25" customHeight="1">
      <c r="A719" s="16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51"/>
      <c r="M719" s="2"/>
      <c r="N719" s="2"/>
      <c r="O719" s="191"/>
      <c r="P719" s="2"/>
      <c r="Q719" s="16"/>
      <c r="R719" s="191"/>
      <c r="S719" s="202"/>
      <c r="T719" s="16"/>
      <c r="U719" s="191"/>
      <c r="V719" s="2"/>
    </row>
    <row r="720" spans="1:22" s="8" customFormat="1" ht="17.25" customHeight="1">
      <c r="A720" s="16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51"/>
      <c r="M720" s="2"/>
      <c r="N720" s="2"/>
      <c r="O720" s="191"/>
      <c r="P720" s="2"/>
      <c r="Q720" s="16"/>
      <c r="R720" s="191"/>
      <c r="S720" s="202"/>
      <c r="T720" s="16"/>
      <c r="U720" s="191"/>
      <c r="V720" s="2"/>
    </row>
    <row r="721" spans="1:22" s="8" customFormat="1" ht="17.25" customHeight="1">
      <c r="A721" s="16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51"/>
      <c r="M721" s="2"/>
      <c r="N721" s="2"/>
      <c r="O721" s="191"/>
      <c r="P721" s="2"/>
      <c r="Q721" s="16"/>
      <c r="R721" s="191"/>
      <c r="S721" s="202"/>
      <c r="T721" s="16"/>
      <c r="U721" s="191"/>
      <c r="V721" s="2"/>
    </row>
    <row r="722" spans="1:22" s="8" customFormat="1" ht="17.25" customHeight="1">
      <c r="A722" s="16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51"/>
      <c r="M722" s="2"/>
      <c r="N722" s="2"/>
      <c r="O722" s="191"/>
      <c r="P722" s="2"/>
      <c r="Q722" s="16"/>
      <c r="R722" s="191"/>
      <c r="S722" s="202"/>
      <c r="T722" s="16"/>
      <c r="U722" s="191"/>
      <c r="V722" s="2"/>
    </row>
    <row r="723" spans="1:22" s="8" customFormat="1" ht="17.25" customHeight="1">
      <c r="A723" s="16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51"/>
      <c r="M723" s="2"/>
      <c r="N723" s="2"/>
      <c r="O723" s="191"/>
      <c r="P723" s="2"/>
      <c r="Q723" s="16"/>
      <c r="R723" s="191"/>
      <c r="S723" s="202"/>
      <c r="T723" s="16"/>
      <c r="U723" s="191"/>
      <c r="V723" s="2"/>
    </row>
    <row r="724" spans="1:22" s="8" customFormat="1" ht="17.25" customHeight="1">
      <c r="A724" s="16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51"/>
      <c r="M724" s="2"/>
      <c r="N724" s="2"/>
      <c r="O724" s="191"/>
      <c r="P724" s="2"/>
      <c r="Q724" s="16"/>
      <c r="R724" s="191"/>
      <c r="S724" s="202"/>
      <c r="T724" s="16"/>
      <c r="U724" s="191"/>
      <c r="V724" s="2"/>
    </row>
    <row r="725" spans="1:22" s="8" customFormat="1" ht="17.25" customHeight="1">
      <c r="A725" s="16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51"/>
      <c r="M725" s="2"/>
      <c r="N725" s="2"/>
      <c r="O725" s="191"/>
      <c r="P725" s="2"/>
      <c r="Q725" s="16"/>
      <c r="R725" s="191"/>
      <c r="S725" s="202"/>
      <c r="T725" s="16"/>
      <c r="U725" s="191"/>
      <c r="V725" s="2"/>
    </row>
    <row r="726" spans="1:22" s="8" customFormat="1" ht="17.25" customHeight="1">
      <c r="A726" s="16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51"/>
      <c r="M726" s="2"/>
      <c r="N726" s="2"/>
      <c r="O726" s="191"/>
      <c r="P726" s="2"/>
      <c r="Q726" s="16"/>
      <c r="R726" s="191"/>
      <c r="S726" s="202"/>
      <c r="T726" s="16"/>
      <c r="U726" s="191"/>
      <c r="V726" s="2"/>
    </row>
    <row r="727" spans="1:22" s="8" customFormat="1" ht="17.25" customHeight="1">
      <c r="A727" s="16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51"/>
      <c r="M727" s="2"/>
      <c r="N727" s="2"/>
      <c r="O727" s="191"/>
      <c r="P727" s="2"/>
      <c r="Q727" s="16"/>
      <c r="R727" s="191"/>
      <c r="S727" s="202"/>
      <c r="T727" s="16"/>
      <c r="U727" s="191"/>
      <c r="V727" s="2"/>
    </row>
    <row r="728" spans="1:22" s="8" customFormat="1" ht="17.25" customHeight="1">
      <c r="A728" s="16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51"/>
      <c r="M728" s="2"/>
      <c r="N728" s="2"/>
      <c r="O728" s="191"/>
      <c r="P728" s="2"/>
      <c r="Q728" s="16"/>
      <c r="R728" s="191"/>
      <c r="S728" s="202"/>
      <c r="T728" s="16"/>
      <c r="U728" s="191"/>
      <c r="V728" s="2"/>
    </row>
    <row r="729" spans="1:22" s="8" customFormat="1" ht="17.25" customHeight="1">
      <c r="A729" s="16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51"/>
      <c r="M729" s="2"/>
      <c r="N729" s="2"/>
      <c r="O729" s="191"/>
      <c r="P729" s="2"/>
      <c r="Q729" s="16"/>
      <c r="R729" s="191"/>
      <c r="S729" s="202"/>
      <c r="T729" s="16"/>
      <c r="U729" s="191"/>
      <c r="V729" s="2"/>
    </row>
    <row r="730" spans="1:22" s="8" customFormat="1" ht="17.25" customHeight="1">
      <c r="A730" s="16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51"/>
      <c r="M730" s="2"/>
      <c r="N730" s="2"/>
      <c r="O730" s="191"/>
      <c r="P730" s="2"/>
      <c r="Q730" s="16"/>
      <c r="R730" s="191"/>
      <c r="S730" s="202"/>
      <c r="T730" s="16"/>
      <c r="U730" s="191"/>
      <c r="V730" s="2"/>
    </row>
    <row r="731" spans="1:22" s="8" customFormat="1" ht="17.25" customHeight="1">
      <c r="A731" s="16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51"/>
      <c r="M731" s="2"/>
      <c r="N731" s="2"/>
      <c r="O731" s="191"/>
      <c r="P731" s="2"/>
      <c r="Q731" s="16"/>
      <c r="R731" s="191"/>
      <c r="S731" s="202"/>
      <c r="T731" s="16"/>
      <c r="U731" s="191"/>
      <c r="V731" s="2"/>
    </row>
    <row r="732" spans="1:22" s="8" customFormat="1" ht="17.25" customHeight="1">
      <c r="A732" s="16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51"/>
      <c r="M732" s="2"/>
      <c r="N732" s="2"/>
      <c r="O732" s="191"/>
      <c r="P732" s="2"/>
      <c r="Q732" s="16"/>
      <c r="R732" s="191"/>
      <c r="S732" s="202"/>
      <c r="T732" s="16"/>
      <c r="U732" s="191"/>
      <c r="V732" s="2"/>
    </row>
    <row r="733" spans="1:22" s="8" customFormat="1" ht="17.25" customHeight="1">
      <c r="A733" s="16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51"/>
      <c r="M733" s="2"/>
      <c r="N733" s="2"/>
      <c r="O733" s="191"/>
      <c r="P733" s="2"/>
      <c r="Q733" s="16"/>
      <c r="R733" s="191"/>
      <c r="S733" s="202"/>
      <c r="T733" s="16"/>
      <c r="U733" s="191"/>
      <c r="V733" s="2"/>
    </row>
    <row r="734" spans="1:22" ht="17.25" customHeight="1">
      <c r="A734" s="16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51"/>
      <c r="M734" s="2"/>
      <c r="N734" s="2"/>
      <c r="O734" s="191"/>
      <c r="P734" s="2"/>
      <c r="Q734" s="16"/>
      <c r="R734" s="191"/>
      <c r="S734" s="202"/>
      <c r="T734" s="16"/>
      <c r="U734" s="191"/>
    </row>
    <row r="735" spans="1:22" ht="17.25" customHeight="1"/>
    <row r="736" spans="1:22" ht="17.25" customHeight="1"/>
    <row r="737" spans="2:23" ht="17.25" customHeight="1"/>
    <row r="738" spans="2:23" ht="17.25" customHeight="1"/>
    <row r="739" spans="2:23" ht="17.25" customHeight="1"/>
    <row r="740" spans="2:23" ht="17.25" customHeight="1"/>
    <row r="741" spans="2:23" ht="17.25" customHeight="1"/>
    <row r="742" spans="2:23" ht="17.25" customHeight="1"/>
    <row r="743" spans="2:23" s="9" customFormat="1" ht="17.25" customHeight="1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1"/>
      <c r="M743" s="10"/>
      <c r="N743" s="10"/>
      <c r="O743" s="12"/>
      <c r="P743" s="10"/>
      <c r="R743" s="12"/>
      <c r="S743" s="13"/>
      <c r="U743" s="12"/>
      <c r="V743" s="10"/>
      <c r="W743" s="14"/>
    </row>
    <row r="744" spans="2:23" s="9" customFormat="1" ht="17.25" customHeight="1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1"/>
      <c r="M744" s="10"/>
      <c r="N744" s="10"/>
      <c r="O744" s="12"/>
      <c r="P744" s="10"/>
      <c r="R744" s="12"/>
      <c r="S744" s="13"/>
      <c r="U744" s="12"/>
      <c r="V744" s="10"/>
      <c r="W744" s="14"/>
    </row>
    <row r="745" spans="2:23" s="9" customFormat="1" ht="17.25" customHeight="1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1"/>
      <c r="M745" s="10"/>
      <c r="N745" s="10"/>
      <c r="O745" s="12"/>
      <c r="P745" s="10"/>
      <c r="R745" s="12"/>
      <c r="S745" s="13"/>
      <c r="U745" s="12"/>
      <c r="V745" s="10"/>
      <c r="W745" s="14"/>
    </row>
    <row r="746" spans="2:23" s="9" customFormat="1" ht="17.25" customHeight="1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1"/>
      <c r="M746" s="10"/>
      <c r="N746" s="10"/>
      <c r="O746" s="12"/>
      <c r="P746" s="10"/>
      <c r="R746" s="12"/>
      <c r="S746" s="13"/>
      <c r="U746" s="12"/>
      <c r="V746" s="10"/>
      <c r="W746" s="14"/>
    </row>
    <row r="747" spans="2:23" s="9" customFormat="1" ht="17.25" customHeight="1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1"/>
      <c r="M747" s="10"/>
      <c r="N747" s="10"/>
      <c r="O747" s="12"/>
      <c r="P747" s="10"/>
      <c r="R747" s="12"/>
      <c r="S747" s="13"/>
      <c r="U747" s="12"/>
      <c r="V747" s="10"/>
      <c r="W747" s="14"/>
    </row>
    <row r="748" spans="2:23" s="9" customFormat="1" ht="17.25" customHeight="1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1"/>
      <c r="M748" s="10"/>
      <c r="N748" s="10"/>
      <c r="O748" s="12"/>
      <c r="P748" s="10"/>
      <c r="R748" s="12"/>
      <c r="S748" s="13"/>
      <c r="U748" s="12"/>
      <c r="V748" s="10"/>
      <c r="W748" s="14"/>
    </row>
    <row r="749" spans="2:23" s="9" customFormat="1" ht="17.25" customHeight="1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1"/>
      <c r="M749" s="10"/>
      <c r="N749" s="10"/>
      <c r="O749" s="12"/>
      <c r="P749" s="10"/>
      <c r="R749" s="12"/>
      <c r="S749" s="13"/>
      <c r="U749" s="12"/>
      <c r="V749" s="10"/>
      <c r="W749" s="14"/>
    </row>
    <row r="750" spans="2:23" s="9" customFormat="1" ht="17.25" customHeight="1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1"/>
      <c r="M750" s="10"/>
      <c r="N750" s="10"/>
      <c r="O750" s="12"/>
      <c r="P750" s="10"/>
      <c r="R750" s="12"/>
      <c r="S750" s="13"/>
      <c r="U750" s="12"/>
      <c r="V750" s="10"/>
      <c r="W750" s="14"/>
    </row>
    <row r="751" spans="2:23" s="9" customFormat="1" ht="17.25" customHeight="1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1"/>
      <c r="M751" s="10"/>
      <c r="N751" s="10"/>
      <c r="O751" s="12"/>
      <c r="P751" s="10"/>
      <c r="R751" s="12"/>
      <c r="S751" s="13"/>
      <c r="U751" s="12"/>
      <c r="V751" s="10"/>
      <c r="W751" s="14"/>
    </row>
    <row r="752" spans="2:23" s="9" customFormat="1" ht="17.25" customHeight="1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1"/>
      <c r="M752" s="10"/>
      <c r="N752" s="10"/>
      <c r="O752" s="12"/>
      <c r="P752" s="10"/>
      <c r="R752" s="12"/>
      <c r="S752" s="13"/>
      <c r="U752" s="12"/>
      <c r="V752" s="10"/>
      <c r="W752" s="14"/>
    </row>
    <row r="753" spans="2:23" s="9" customFormat="1" ht="17.25" customHeight="1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1"/>
      <c r="M753" s="10"/>
      <c r="N753" s="10"/>
      <c r="O753" s="12"/>
      <c r="P753" s="10"/>
      <c r="R753" s="12"/>
      <c r="S753" s="13"/>
      <c r="U753" s="12"/>
      <c r="V753" s="10"/>
      <c r="W753" s="14"/>
    </row>
    <row r="754" spans="2:23" s="9" customFormat="1" ht="17.25" customHeight="1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1"/>
      <c r="M754" s="10"/>
      <c r="N754" s="10"/>
      <c r="O754" s="12"/>
      <c r="P754" s="10"/>
      <c r="R754" s="12"/>
      <c r="S754" s="13"/>
      <c r="U754" s="12"/>
      <c r="V754" s="10"/>
      <c r="W754" s="14"/>
    </row>
    <row r="755" spans="2:23" s="9" customFormat="1" ht="17.25" customHeight="1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1"/>
      <c r="M755" s="10"/>
      <c r="N755" s="10"/>
      <c r="O755" s="12"/>
      <c r="P755" s="10"/>
      <c r="R755" s="12"/>
      <c r="S755" s="13"/>
      <c r="U755" s="12"/>
      <c r="V755" s="10"/>
      <c r="W755" s="14"/>
    </row>
    <row r="756" spans="2:23" s="9" customFormat="1" ht="17.25" customHeight="1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1"/>
      <c r="M756" s="10"/>
      <c r="N756" s="10"/>
      <c r="O756" s="12"/>
      <c r="P756" s="10"/>
      <c r="R756" s="12"/>
      <c r="S756" s="13"/>
      <c r="U756" s="12"/>
      <c r="V756" s="10"/>
      <c r="W756" s="14"/>
    </row>
    <row r="757" spans="2:23" s="9" customFormat="1" ht="17.25" customHeight="1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1"/>
      <c r="M757" s="10"/>
      <c r="N757" s="10"/>
      <c r="O757" s="12"/>
      <c r="P757" s="10"/>
      <c r="R757" s="12"/>
      <c r="S757" s="13"/>
      <c r="U757" s="12"/>
      <c r="V757" s="10"/>
      <c r="W757" s="14"/>
    </row>
    <row r="758" spans="2:23" s="9" customFormat="1" ht="17.25" customHeight="1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1"/>
      <c r="M758" s="10"/>
      <c r="N758" s="10"/>
      <c r="O758" s="12"/>
      <c r="P758" s="10"/>
      <c r="R758" s="12"/>
      <c r="S758" s="13"/>
      <c r="U758" s="12"/>
      <c r="V758" s="10"/>
      <c r="W758" s="14"/>
    </row>
    <row r="759" spans="2:23" s="9" customFormat="1" ht="17.25" customHeight="1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1"/>
      <c r="M759" s="10"/>
      <c r="N759" s="10"/>
      <c r="O759" s="12"/>
      <c r="P759" s="10"/>
      <c r="R759" s="12"/>
      <c r="S759" s="13"/>
      <c r="U759" s="12"/>
      <c r="V759" s="10"/>
      <c r="W759" s="14"/>
    </row>
    <row r="760" spans="2:23" s="9" customFormat="1" ht="17.25" customHeight="1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1"/>
      <c r="M760" s="10"/>
      <c r="N760" s="10"/>
      <c r="O760" s="12"/>
      <c r="P760" s="10"/>
      <c r="R760" s="12"/>
      <c r="S760" s="13"/>
      <c r="U760" s="12"/>
      <c r="V760" s="10"/>
      <c r="W760" s="14"/>
    </row>
    <row r="761" spans="2:23" s="9" customFormat="1" ht="17.25" customHeight="1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1"/>
      <c r="M761" s="10"/>
      <c r="N761" s="10"/>
      <c r="O761" s="12"/>
      <c r="P761" s="10"/>
      <c r="R761" s="12"/>
      <c r="S761" s="13"/>
      <c r="U761" s="12"/>
      <c r="V761" s="10"/>
      <c r="W761" s="14"/>
    </row>
    <row r="762" spans="2:23" s="9" customFormat="1" ht="17.25" customHeight="1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1"/>
      <c r="M762" s="10"/>
      <c r="N762" s="10"/>
      <c r="O762" s="12"/>
      <c r="P762" s="10"/>
      <c r="R762" s="12"/>
      <c r="S762" s="13"/>
      <c r="U762" s="12"/>
      <c r="V762" s="10"/>
      <c r="W762" s="14"/>
    </row>
    <row r="763" spans="2:23" s="9" customFormat="1" ht="17.25" customHeight="1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1"/>
      <c r="M763" s="10"/>
      <c r="N763" s="10"/>
      <c r="O763" s="12"/>
      <c r="P763" s="10"/>
      <c r="R763" s="12"/>
      <c r="S763" s="13"/>
      <c r="U763" s="12"/>
      <c r="V763" s="10"/>
      <c r="W763" s="14"/>
    </row>
    <row r="764" spans="2:23" s="9" customFormat="1" ht="17.25" customHeight="1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1"/>
      <c r="M764" s="10"/>
      <c r="N764" s="10"/>
      <c r="O764" s="12"/>
      <c r="P764" s="10"/>
      <c r="R764" s="12"/>
      <c r="S764" s="13"/>
      <c r="U764" s="12"/>
      <c r="V764" s="10"/>
      <c r="W764" s="14"/>
    </row>
    <row r="765" spans="2:23" s="9" customFormat="1" ht="17.25" customHeight="1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1"/>
      <c r="M765" s="10"/>
      <c r="N765" s="10"/>
      <c r="O765" s="12"/>
      <c r="P765" s="10"/>
      <c r="R765" s="12"/>
      <c r="S765" s="13"/>
      <c r="U765" s="12"/>
      <c r="V765" s="10"/>
      <c r="W765" s="14"/>
    </row>
    <row r="766" spans="2:23" s="9" customFormat="1" ht="17.25" customHeight="1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1"/>
      <c r="M766" s="10"/>
      <c r="N766" s="10"/>
      <c r="O766" s="12"/>
      <c r="P766" s="10"/>
      <c r="R766" s="12"/>
      <c r="S766" s="13"/>
      <c r="U766" s="12"/>
      <c r="V766" s="10"/>
      <c r="W766" s="14"/>
    </row>
    <row r="767" spans="2:23" s="9" customFormat="1" ht="17.25" customHeight="1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1"/>
      <c r="M767" s="10"/>
      <c r="N767" s="10"/>
      <c r="O767" s="12"/>
      <c r="P767" s="10"/>
      <c r="R767" s="12"/>
      <c r="S767" s="13"/>
      <c r="U767" s="12"/>
      <c r="V767" s="10"/>
      <c r="W767" s="14"/>
    </row>
    <row r="768" spans="2:23" s="9" customFormat="1" ht="17.25" customHeight="1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1"/>
      <c r="M768" s="10"/>
      <c r="N768" s="10"/>
      <c r="O768" s="12"/>
      <c r="P768" s="10"/>
      <c r="R768" s="12"/>
      <c r="S768" s="13"/>
      <c r="U768" s="12"/>
      <c r="V768" s="10"/>
      <c r="W768" s="14"/>
    </row>
    <row r="769" spans="2:23" s="9" customFormat="1" ht="17.25" customHeight="1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1"/>
      <c r="M769" s="10"/>
      <c r="N769" s="10"/>
      <c r="O769" s="12"/>
      <c r="P769" s="10"/>
      <c r="R769" s="12"/>
      <c r="S769" s="13"/>
      <c r="U769" s="12"/>
      <c r="V769" s="10"/>
      <c r="W769" s="14"/>
    </row>
    <row r="770" spans="2:23" s="9" customFormat="1" ht="17.25" customHeight="1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1"/>
      <c r="M770" s="10"/>
      <c r="N770" s="10"/>
      <c r="O770" s="12"/>
      <c r="P770" s="10"/>
      <c r="R770" s="12"/>
      <c r="S770" s="13"/>
      <c r="U770" s="12"/>
      <c r="V770" s="10"/>
      <c r="W770" s="14"/>
    </row>
    <row r="771" spans="2:23" s="9" customFormat="1" ht="17.25" customHeight="1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1"/>
      <c r="M771" s="10"/>
      <c r="N771" s="10"/>
      <c r="O771" s="12"/>
      <c r="P771" s="10"/>
      <c r="R771" s="12"/>
      <c r="S771" s="13"/>
      <c r="U771" s="12"/>
      <c r="V771" s="10"/>
      <c r="W771" s="14"/>
    </row>
    <row r="772" spans="2:23" s="9" customFormat="1" ht="17.25" customHeight="1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1"/>
      <c r="M772" s="10"/>
      <c r="N772" s="10"/>
      <c r="O772" s="12"/>
      <c r="P772" s="10"/>
      <c r="R772" s="12"/>
      <c r="S772" s="13"/>
      <c r="U772" s="12"/>
      <c r="V772" s="10"/>
      <c r="W772" s="14"/>
    </row>
    <row r="773" spans="2:23" s="9" customFormat="1" ht="17.25" customHeight="1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1"/>
      <c r="M773" s="10"/>
      <c r="N773" s="10"/>
      <c r="O773" s="12"/>
      <c r="P773" s="10"/>
      <c r="R773" s="12"/>
      <c r="S773" s="13"/>
      <c r="U773" s="12"/>
      <c r="V773" s="10"/>
      <c r="W773" s="14"/>
    </row>
    <row r="774" spans="2:23" s="9" customFormat="1" ht="17.25" customHeight="1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1"/>
      <c r="M774" s="10"/>
      <c r="N774" s="10"/>
      <c r="O774" s="12"/>
      <c r="P774" s="10"/>
      <c r="R774" s="12"/>
      <c r="S774" s="13"/>
      <c r="U774" s="12"/>
      <c r="V774" s="10"/>
      <c r="W774" s="14"/>
    </row>
    <row r="775" spans="2:23" s="9" customFormat="1" ht="17.25" customHeight="1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1"/>
      <c r="M775" s="10"/>
      <c r="N775" s="10"/>
      <c r="O775" s="12"/>
      <c r="P775" s="10"/>
      <c r="R775" s="12"/>
      <c r="S775" s="13"/>
      <c r="U775" s="12"/>
      <c r="V775" s="10"/>
      <c r="W775" s="14"/>
    </row>
    <row r="776" spans="2:23" s="9" customFormat="1" ht="17.25" customHeight="1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1"/>
      <c r="M776" s="10"/>
      <c r="N776" s="10"/>
      <c r="O776" s="12"/>
      <c r="P776" s="10"/>
      <c r="R776" s="12"/>
      <c r="S776" s="13"/>
      <c r="U776" s="12"/>
      <c r="V776" s="10"/>
      <c r="W776" s="14"/>
    </row>
    <row r="777" spans="2:23" s="9" customFormat="1" ht="17.25" customHeight="1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1"/>
      <c r="M777" s="10"/>
      <c r="N777" s="10"/>
      <c r="O777" s="12"/>
      <c r="P777" s="10"/>
      <c r="R777" s="12"/>
      <c r="S777" s="13"/>
      <c r="U777" s="12"/>
      <c r="V777" s="10"/>
      <c r="W777" s="14"/>
    </row>
    <row r="778" spans="2:23" s="9" customFormat="1" ht="17.25" customHeight="1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1"/>
      <c r="M778" s="10"/>
      <c r="N778" s="10"/>
      <c r="O778" s="12"/>
      <c r="P778" s="10"/>
      <c r="R778" s="12"/>
      <c r="S778" s="13"/>
      <c r="U778" s="12"/>
      <c r="V778" s="10"/>
      <c r="W778" s="14"/>
    </row>
    <row r="779" spans="2:23" s="9" customFormat="1" ht="17.25" customHeight="1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1"/>
      <c r="M779" s="10"/>
      <c r="N779" s="10"/>
      <c r="O779" s="12"/>
      <c r="P779" s="10"/>
      <c r="R779" s="12"/>
      <c r="S779" s="13"/>
      <c r="U779" s="12"/>
      <c r="V779" s="10"/>
      <c r="W779" s="14"/>
    </row>
    <row r="780" spans="2:23" s="9" customFormat="1" ht="17.25" customHeight="1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1"/>
      <c r="M780" s="10"/>
      <c r="N780" s="10"/>
      <c r="O780" s="12"/>
      <c r="P780" s="10"/>
      <c r="R780" s="12"/>
      <c r="S780" s="13"/>
      <c r="U780" s="12"/>
      <c r="V780" s="10"/>
      <c r="W780" s="14"/>
    </row>
    <row r="781" spans="2:23" s="9" customFormat="1" ht="17.25" customHeight="1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1"/>
      <c r="M781" s="10"/>
      <c r="N781" s="10"/>
      <c r="O781" s="12"/>
      <c r="P781" s="10"/>
      <c r="R781" s="12"/>
      <c r="S781" s="13"/>
      <c r="U781" s="12"/>
      <c r="V781" s="10"/>
      <c r="W781" s="14"/>
    </row>
    <row r="782" spans="2:23" s="9" customFormat="1" ht="17.25" customHeight="1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1"/>
      <c r="M782" s="10"/>
      <c r="N782" s="10"/>
      <c r="O782" s="12"/>
      <c r="P782" s="10"/>
      <c r="R782" s="12"/>
      <c r="S782" s="13"/>
      <c r="U782" s="12"/>
      <c r="V782" s="10"/>
      <c r="W782" s="14"/>
    </row>
    <row r="783" spans="2:23" s="9" customFormat="1" ht="17.25" customHeight="1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1"/>
      <c r="M783" s="10"/>
      <c r="N783" s="10"/>
      <c r="O783" s="12"/>
      <c r="P783" s="10"/>
      <c r="R783" s="12"/>
      <c r="S783" s="13"/>
      <c r="U783" s="12"/>
      <c r="V783" s="10"/>
      <c r="W783" s="14"/>
    </row>
    <row r="784" spans="2:23" s="9" customFormat="1" ht="17.25" customHeight="1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1"/>
      <c r="M784" s="10"/>
      <c r="N784" s="10"/>
      <c r="O784" s="12"/>
      <c r="P784" s="10"/>
      <c r="R784" s="12"/>
      <c r="S784" s="13"/>
      <c r="U784" s="12"/>
      <c r="V784" s="10"/>
      <c r="W784" s="14"/>
    </row>
    <row r="785" spans="2:23" s="9" customFormat="1" ht="17.25" customHeight="1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1"/>
      <c r="M785" s="10"/>
      <c r="N785" s="10"/>
      <c r="O785" s="12"/>
      <c r="P785" s="10"/>
      <c r="R785" s="12"/>
      <c r="S785" s="13"/>
      <c r="U785" s="12"/>
      <c r="V785" s="10"/>
      <c r="W785" s="14"/>
    </row>
    <row r="786" spans="2:23" s="9" customFormat="1" ht="17.25" customHeight="1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1"/>
      <c r="M786" s="10"/>
      <c r="N786" s="10"/>
      <c r="O786" s="12"/>
      <c r="P786" s="10"/>
      <c r="R786" s="12"/>
      <c r="S786" s="13"/>
      <c r="U786" s="12"/>
      <c r="V786" s="10"/>
      <c r="W786" s="14"/>
    </row>
    <row r="787" spans="2:23" s="9" customFormat="1" ht="17.25" customHeight="1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1"/>
      <c r="M787" s="10"/>
      <c r="N787" s="10"/>
      <c r="O787" s="12"/>
      <c r="P787" s="10"/>
      <c r="R787" s="12"/>
      <c r="S787" s="13"/>
      <c r="U787" s="12"/>
      <c r="V787" s="10"/>
      <c r="W787" s="14"/>
    </row>
    <row r="788" spans="2:23" s="9" customFormat="1" ht="17.25" customHeight="1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1"/>
      <c r="M788" s="10"/>
      <c r="N788" s="10"/>
      <c r="O788" s="12"/>
      <c r="P788" s="10"/>
      <c r="R788" s="12"/>
      <c r="S788" s="13"/>
      <c r="U788" s="12"/>
      <c r="V788" s="10"/>
      <c r="W788" s="14"/>
    </row>
    <row r="789" spans="2:23" s="9" customFormat="1" ht="17.25" customHeight="1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1"/>
      <c r="M789" s="10"/>
      <c r="N789" s="10"/>
      <c r="O789" s="12"/>
      <c r="P789" s="10"/>
      <c r="R789" s="12"/>
      <c r="S789" s="13"/>
      <c r="U789" s="12"/>
      <c r="V789" s="10"/>
      <c r="W789" s="14"/>
    </row>
    <row r="790" spans="2:23" s="9" customFormat="1" ht="17.25" customHeight="1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1"/>
      <c r="M790" s="10"/>
      <c r="N790" s="10"/>
      <c r="O790" s="12"/>
      <c r="P790" s="10"/>
      <c r="R790" s="12"/>
      <c r="S790" s="13"/>
      <c r="U790" s="12"/>
      <c r="V790" s="10"/>
      <c r="W790" s="14"/>
    </row>
    <row r="791" spans="2:23" s="9" customFormat="1" ht="17.25" customHeight="1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1"/>
      <c r="M791" s="10"/>
      <c r="N791" s="10"/>
      <c r="O791" s="12"/>
      <c r="P791" s="10"/>
      <c r="R791" s="12"/>
      <c r="S791" s="13"/>
      <c r="U791" s="12"/>
      <c r="V791" s="10"/>
      <c r="W791" s="14"/>
    </row>
    <row r="792" spans="2:23" s="9" customFormat="1" ht="17.25" customHeight="1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1"/>
      <c r="M792" s="10"/>
      <c r="N792" s="10"/>
      <c r="O792" s="12"/>
      <c r="P792" s="10"/>
      <c r="R792" s="12"/>
      <c r="S792" s="13"/>
      <c r="U792" s="12"/>
      <c r="V792" s="10"/>
      <c r="W792" s="14"/>
    </row>
    <row r="793" spans="2:23" s="9" customFormat="1" ht="17.25" customHeight="1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1"/>
      <c r="M793" s="10"/>
      <c r="N793" s="10"/>
      <c r="O793" s="12"/>
      <c r="P793" s="10"/>
      <c r="R793" s="12"/>
      <c r="S793" s="13"/>
      <c r="U793" s="12"/>
      <c r="V793" s="10"/>
      <c r="W793" s="14"/>
    </row>
    <row r="794" spans="2:23" s="9" customFormat="1" ht="17.25" customHeight="1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1"/>
      <c r="M794" s="10"/>
      <c r="N794" s="10"/>
      <c r="O794" s="12"/>
      <c r="P794" s="10"/>
      <c r="R794" s="12"/>
      <c r="S794" s="13"/>
      <c r="U794" s="12"/>
      <c r="V794" s="10"/>
      <c r="W794" s="14"/>
    </row>
    <row r="795" spans="2:23" s="9" customFormat="1" ht="17.25" customHeight="1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1"/>
      <c r="M795" s="10"/>
      <c r="N795" s="10"/>
      <c r="O795" s="12"/>
      <c r="P795" s="10"/>
      <c r="R795" s="12"/>
      <c r="S795" s="13"/>
      <c r="U795" s="12"/>
      <c r="V795" s="10"/>
      <c r="W795" s="14"/>
    </row>
    <row r="796" spans="2:23" s="9" customFormat="1" ht="17.25" customHeight="1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1"/>
      <c r="M796" s="10"/>
      <c r="N796" s="10"/>
      <c r="O796" s="12"/>
      <c r="P796" s="10"/>
      <c r="R796" s="12"/>
      <c r="S796" s="13"/>
      <c r="U796" s="12"/>
      <c r="V796" s="10"/>
      <c r="W796" s="14"/>
    </row>
    <row r="797" spans="2:23" s="9" customFormat="1" ht="17.25" customHeight="1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1"/>
      <c r="M797" s="10"/>
      <c r="N797" s="10"/>
      <c r="O797" s="12"/>
      <c r="P797" s="10"/>
      <c r="R797" s="12"/>
      <c r="S797" s="13"/>
      <c r="U797" s="12"/>
      <c r="V797" s="10"/>
      <c r="W797" s="14"/>
    </row>
    <row r="798" spans="2:23" s="9" customFormat="1" ht="17.25" customHeight="1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1"/>
      <c r="M798" s="10"/>
      <c r="N798" s="10"/>
      <c r="O798" s="12"/>
      <c r="P798" s="10"/>
      <c r="R798" s="12"/>
      <c r="S798" s="13"/>
      <c r="U798" s="12"/>
      <c r="V798" s="10"/>
      <c r="W798" s="14"/>
    </row>
    <row r="799" spans="2:23" s="9" customFormat="1" ht="17.25" customHeight="1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1"/>
      <c r="M799" s="10"/>
      <c r="N799" s="10"/>
      <c r="O799" s="12"/>
      <c r="P799" s="10"/>
      <c r="R799" s="12"/>
      <c r="S799" s="13"/>
      <c r="U799" s="12"/>
      <c r="V799" s="10"/>
      <c r="W799" s="14"/>
    </row>
    <row r="800" spans="2:23" s="9" customFormat="1" ht="17.25" customHeight="1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1"/>
      <c r="M800" s="10"/>
      <c r="N800" s="10"/>
      <c r="O800" s="12"/>
      <c r="P800" s="10"/>
      <c r="R800" s="12"/>
      <c r="S800" s="13"/>
      <c r="U800" s="12"/>
      <c r="V800" s="10"/>
      <c r="W800" s="14"/>
    </row>
    <row r="801" spans="2:23" s="9" customFormat="1" ht="17.25" customHeight="1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1"/>
      <c r="M801" s="10"/>
      <c r="N801" s="10"/>
      <c r="O801" s="12"/>
      <c r="P801" s="10"/>
      <c r="R801" s="12"/>
      <c r="S801" s="13"/>
      <c r="U801" s="12"/>
      <c r="V801" s="10"/>
      <c r="W801" s="14"/>
    </row>
    <row r="802" spans="2:23" s="9" customFormat="1" ht="17.25" customHeight="1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1"/>
      <c r="M802" s="10"/>
      <c r="N802" s="10"/>
      <c r="O802" s="12"/>
      <c r="P802" s="10"/>
      <c r="R802" s="12"/>
      <c r="S802" s="13"/>
      <c r="U802" s="12"/>
      <c r="V802" s="10"/>
      <c r="W802" s="14"/>
    </row>
    <row r="803" spans="2:23" s="9" customFormat="1" ht="17.25" customHeight="1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1"/>
      <c r="M803" s="10"/>
      <c r="N803" s="10"/>
      <c r="O803" s="12"/>
      <c r="P803" s="10"/>
      <c r="R803" s="12"/>
      <c r="S803" s="13"/>
      <c r="U803" s="12"/>
      <c r="V803" s="10"/>
      <c r="W803" s="14"/>
    </row>
    <row r="804" spans="2:23" s="9" customFormat="1" ht="17.25" customHeight="1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1"/>
      <c r="M804" s="10"/>
      <c r="N804" s="10"/>
      <c r="O804" s="12"/>
      <c r="P804" s="10"/>
      <c r="R804" s="12"/>
      <c r="S804" s="13"/>
      <c r="U804" s="12"/>
      <c r="V804" s="10"/>
      <c r="W804" s="14"/>
    </row>
    <row r="805" spans="2:23" s="9" customFormat="1" ht="17.25" customHeight="1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1"/>
      <c r="M805" s="10"/>
      <c r="N805" s="10"/>
      <c r="O805" s="12"/>
      <c r="P805" s="10"/>
      <c r="R805" s="12"/>
      <c r="S805" s="13"/>
      <c r="U805" s="12"/>
      <c r="V805" s="10"/>
      <c r="W805" s="14"/>
    </row>
    <row r="806" spans="2:23" s="9" customFormat="1" ht="17.25" customHeight="1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1"/>
      <c r="M806" s="10"/>
      <c r="N806" s="10"/>
      <c r="O806" s="12"/>
      <c r="P806" s="10"/>
      <c r="R806" s="12"/>
      <c r="S806" s="13"/>
      <c r="U806" s="12"/>
      <c r="V806" s="10"/>
      <c r="W806" s="14"/>
    </row>
    <row r="807" spans="2:23" s="9" customFormat="1" ht="17.25" customHeight="1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1"/>
      <c r="M807" s="10"/>
      <c r="N807" s="10"/>
      <c r="O807" s="12"/>
      <c r="P807" s="10"/>
      <c r="R807" s="12"/>
      <c r="S807" s="13"/>
      <c r="U807" s="12"/>
      <c r="V807" s="10"/>
      <c r="W807" s="14"/>
    </row>
    <row r="808" spans="2:23" s="9" customFormat="1" ht="17.25" customHeight="1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1"/>
      <c r="M808" s="10"/>
      <c r="N808" s="10"/>
      <c r="O808" s="12"/>
      <c r="P808" s="10"/>
      <c r="R808" s="12"/>
      <c r="S808" s="13"/>
      <c r="U808" s="12"/>
      <c r="V808" s="10"/>
      <c r="W808" s="14"/>
    </row>
    <row r="809" spans="2:23" s="9" customFormat="1" ht="17.25" customHeight="1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1"/>
      <c r="M809" s="10"/>
      <c r="N809" s="10"/>
      <c r="O809" s="12"/>
      <c r="P809" s="10"/>
      <c r="R809" s="12"/>
      <c r="S809" s="13"/>
      <c r="U809" s="12"/>
      <c r="V809" s="10"/>
      <c r="W809" s="14"/>
    </row>
    <row r="810" spans="2:23" s="9" customFormat="1" ht="17.25" customHeight="1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1"/>
      <c r="M810" s="10"/>
      <c r="N810" s="10"/>
      <c r="O810" s="12"/>
      <c r="P810" s="10"/>
      <c r="R810" s="12"/>
      <c r="S810" s="13"/>
      <c r="U810" s="12"/>
      <c r="V810" s="10"/>
      <c r="W810" s="14"/>
    </row>
    <row r="811" spans="2:23" s="9" customFormat="1" ht="17.25" customHeight="1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1"/>
      <c r="M811" s="10"/>
      <c r="N811" s="10"/>
      <c r="O811" s="12"/>
      <c r="P811" s="10"/>
      <c r="R811" s="12"/>
      <c r="S811" s="13"/>
      <c r="U811" s="12"/>
      <c r="V811" s="10"/>
      <c r="W811" s="14"/>
    </row>
    <row r="812" spans="2:23" s="9" customFormat="1" ht="17.25" customHeight="1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1"/>
      <c r="M812" s="10"/>
      <c r="N812" s="10"/>
      <c r="O812" s="12"/>
      <c r="P812" s="10"/>
      <c r="R812" s="12"/>
      <c r="S812" s="13"/>
      <c r="U812" s="12"/>
      <c r="V812" s="10"/>
      <c r="W812" s="14"/>
    </row>
    <row r="813" spans="2:23" s="9" customFormat="1" ht="17.25" customHeight="1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1"/>
      <c r="M813" s="10"/>
      <c r="N813" s="10"/>
      <c r="O813" s="12"/>
      <c r="P813" s="10"/>
      <c r="R813" s="12"/>
      <c r="S813" s="13"/>
      <c r="U813" s="12"/>
      <c r="V813" s="10"/>
      <c r="W813" s="14"/>
    </row>
    <row r="814" spans="2:23" s="9" customFormat="1" ht="17.25" customHeight="1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1"/>
      <c r="M814" s="10"/>
      <c r="N814" s="10"/>
      <c r="O814" s="12"/>
      <c r="P814" s="10"/>
      <c r="R814" s="12"/>
      <c r="S814" s="13"/>
      <c r="U814" s="12"/>
      <c r="V814" s="10"/>
      <c r="W814" s="14"/>
    </row>
    <row r="815" spans="2:23" s="9" customFormat="1" ht="17.25" customHeight="1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1"/>
      <c r="M815" s="10"/>
      <c r="N815" s="10"/>
      <c r="O815" s="12"/>
      <c r="P815" s="10"/>
      <c r="R815" s="12"/>
      <c r="S815" s="13"/>
      <c r="U815" s="12"/>
      <c r="V815" s="10"/>
      <c r="W815" s="14"/>
    </row>
    <row r="816" spans="2:23" s="9" customFormat="1" ht="17.25" customHeight="1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1"/>
      <c r="M816" s="10"/>
      <c r="N816" s="10"/>
      <c r="O816" s="12"/>
      <c r="P816" s="10"/>
      <c r="R816" s="12"/>
      <c r="S816" s="13"/>
      <c r="U816" s="12"/>
      <c r="V816" s="10"/>
      <c r="W816" s="14"/>
    </row>
    <row r="817" spans="2:23" s="9" customFormat="1" ht="17.25" customHeight="1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1"/>
      <c r="M817" s="10"/>
      <c r="N817" s="10"/>
      <c r="O817" s="12"/>
      <c r="P817" s="10"/>
      <c r="R817" s="12"/>
      <c r="S817" s="13"/>
      <c r="U817" s="12"/>
      <c r="V817" s="10"/>
      <c r="W817" s="14"/>
    </row>
    <row r="818" spans="2:23" s="9" customFormat="1" ht="17.25" customHeight="1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1"/>
      <c r="M818" s="10"/>
      <c r="N818" s="10"/>
      <c r="O818" s="12"/>
      <c r="P818" s="10"/>
      <c r="R818" s="12"/>
      <c r="S818" s="13"/>
      <c r="U818" s="12"/>
      <c r="V818" s="10"/>
      <c r="W818" s="14"/>
    </row>
    <row r="819" spans="2:23" s="9" customFormat="1" ht="17.25" customHeight="1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1"/>
      <c r="M819" s="10"/>
      <c r="N819" s="10"/>
      <c r="O819" s="12"/>
      <c r="P819" s="10"/>
      <c r="R819" s="12"/>
      <c r="S819" s="13"/>
      <c r="U819" s="12"/>
      <c r="V819" s="10"/>
      <c r="W819" s="14"/>
    </row>
    <row r="820" spans="2:23" s="9" customFormat="1" ht="17.25" customHeight="1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1"/>
      <c r="M820" s="10"/>
      <c r="N820" s="10"/>
      <c r="O820" s="12"/>
      <c r="P820" s="10"/>
      <c r="R820" s="12"/>
      <c r="S820" s="13"/>
      <c r="U820" s="12"/>
      <c r="V820" s="10"/>
      <c r="W820" s="14"/>
    </row>
    <row r="821" spans="2:23" s="9" customFormat="1" ht="17.25" customHeight="1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1"/>
      <c r="M821" s="10"/>
      <c r="N821" s="10"/>
      <c r="O821" s="12"/>
      <c r="P821" s="10"/>
      <c r="R821" s="12"/>
      <c r="S821" s="13"/>
      <c r="U821" s="12"/>
      <c r="V821" s="10"/>
      <c r="W821" s="14"/>
    </row>
    <row r="822" spans="2:23" s="9" customFormat="1" ht="17.25" customHeight="1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1"/>
      <c r="M822" s="10"/>
      <c r="N822" s="10"/>
      <c r="O822" s="12"/>
      <c r="P822" s="10"/>
      <c r="R822" s="12"/>
      <c r="S822" s="13"/>
      <c r="U822" s="12"/>
      <c r="V822" s="10"/>
      <c r="W822" s="14"/>
    </row>
    <row r="823" spans="2:23" s="9" customFormat="1" ht="17.25" customHeight="1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1"/>
      <c r="M823" s="10"/>
      <c r="N823" s="10"/>
      <c r="O823" s="12"/>
      <c r="P823" s="10"/>
      <c r="R823" s="12"/>
      <c r="S823" s="13"/>
      <c r="U823" s="12"/>
      <c r="V823" s="10"/>
      <c r="W823" s="14"/>
    </row>
    <row r="824" spans="2:23" s="9" customFormat="1" ht="17.25" customHeight="1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1"/>
      <c r="M824" s="10"/>
      <c r="N824" s="10"/>
      <c r="O824" s="12"/>
      <c r="P824" s="10"/>
      <c r="R824" s="12"/>
      <c r="S824" s="13"/>
      <c r="U824" s="12"/>
      <c r="V824" s="10"/>
      <c r="W824" s="14"/>
    </row>
    <row r="825" spans="2:23" s="9" customFormat="1" ht="17.25" customHeight="1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1"/>
      <c r="M825" s="10"/>
      <c r="N825" s="10"/>
      <c r="O825" s="12"/>
      <c r="P825" s="10"/>
      <c r="R825" s="12"/>
      <c r="S825" s="13"/>
      <c r="U825" s="12"/>
      <c r="V825" s="10"/>
      <c r="W825" s="14"/>
    </row>
    <row r="826" spans="2:23" s="9" customFormat="1" ht="17.25" customHeight="1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1"/>
      <c r="M826" s="10"/>
      <c r="N826" s="10"/>
      <c r="O826" s="12"/>
      <c r="P826" s="10"/>
      <c r="R826" s="12"/>
      <c r="S826" s="13"/>
      <c r="U826" s="12"/>
      <c r="V826" s="10"/>
      <c r="W826" s="14"/>
    </row>
    <row r="827" spans="2:23" s="9" customFormat="1" ht="17.25" customHeight="1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1"/>
      <c r="M827" s="10"/>
      <c r="N827" s="10"/>
      <c r="O827" s="12"/>
      <c r="P827" s="10"/>
      <c r="R827" s="12"/>
      <c r="S827" s="13"/>
      <c r="U827" s="12"/>
      <c r="V827" s="10"/>
      <c r="W827" s="14"/>
    </row>
    <row r="828" spans="2:23" s="9" customFormat="1" ht="17.25" customHeight="1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1"/>
      <c r="M828" s="10"/>
      <c r="N828" s="10"/>
      <c r="O828" s="12"/>
      <c r="P828" s="10"/>
      <c r="R828" s="12"/>
      <c r="S828" s="13"/>
      <c r="U828" s="12"/>
      <c r="V828" s="10"/>
      <c r="W828" s="14"/>
    </row>
    <row r="829" spans="2:23" s="9" customFormat="1" ht="17.25" customHeight="1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1"/>
      <c r="M829" s="10"/>
      <c r="N829" s="10"/>
      <c r="O829" s="12"/>
      <c r="P829" s="10"/>
      <c r="R829" s="12"/>
      <c r="S829" s="13"/>
      <c r="U829" s="12"/>
      <c r="V829" s="10"/>
      <c r="W829" s="14"/>
    </row>
    <row r="830" spans="2:23" s="9" customFormat="1" ht="17.25" customHeight="1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1"/>
      <c r="M830" s="10"/>
      <c r="N830" s="10"/>
      <c r="O830" s="12"/>
      <c r="P830" s="10"/>
      <c r="R830" s="12"/>
      <c r="S830" s="13"/>
      <c r="U830" s="12"/>
      <c r="V830" s="10"/>
      <c r="W830" s="14"/>
    </row>
    <row r="831" spans="2:23" s="9" customFormat="1" ht="17.25" customHeight="1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1"/>
      <c r="M831" s="10"/>
      <c r="N831" s="10"/>
      <c r="O831" s="12"/>
      <c r="P831" s="10"/>
      <c r="R831" s="12"/>
      <c r="S831" s="13"/>
      <c r="U831" s="12"/>
      <c r="V831" s="10"/>
      <c r="W831" s="14"/>
    </row>
    <row r="832" spans="2:23" s="9" customFormat="1" ht="17.25" customHeight="1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1"/>
      <c r="M832" s="10"/>
      <c r="N832" s="10"/>
      <c r="O832" s="12"/>
      <c r="P832" s="10"/>
      <c r="R832" s="12"/>
      <c r="S832" s="13"/>
      <c r="U832" s="12"/>
      <c r="V832" s="10"/>
      <c r="W832" s="14"/>
    </row>
    <row r="833" spans="2:23" s="9" customFormat="1" ht="17.25" customHeight="1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1"/>
      <c r="M833" s="10"/>
      <c r="N833" s="10"/>
      <c r="O833" s="12"/>
      <c r="P833" s="10"/>
      <c r="R833" s="12"/>
      <c r="S833" s="13"/>
      <c r="U833" s="12"/>
      <c r="V833" s="10"/>
      <c r="W833" s="14"/>
    </row>
    <row r="834" spans="2:23" s="9" customFormat="1" ht="17.25" customHeight="1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1"/>
      <c r="M834" s="10"/>
      <c r="N834" s="10"/>
      <c r="O834" s="12"/>
      <c r="P834" s="10"/>
      <c r="R834" s="12"/>
      <c r="S834" s="13"/>
      <c r="U834" s="12"/>
      <c r="V834" s="10"/>
      <c r="W834" s="14"/>
    </row>
    <row r="835" spans="2:23" s="9" customFormat="1" ht="17.25" customHeight="1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1"/>
      <c r="M835" s="10"/>
      <c r="N835" s="10"/>
      <c r="O835" s="12"/>
      <c r="P835" s="10"/>
      <c r="R835" s="12"/>
      <c r="S835" s="13"/>
      <c r="U835" s="12"/>
      <c r="V835" s="10"/>
      <c r="W835" s="14"/>
    </row>
    <row r="836" spans="2:23" s="9" customFormat="1" ht="17.25" customHeight="1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1"/>
      <c r="M836" s="10"/>
      <c r="N836" s="10"/>
      <c r="O836" s="12"/>
      <c r="P836" s="10"/>
      <c r="R836" s="12"/>
      <c r="S836" s="13"/>
      <c r="U836" s="12"/>
      <c r="V836" s="10"/>
      <c r="W836" s="14"/>
    </row>
    <row r="837" spans="2:23" s="9" customFormat="1" ht="17.25" customHeight="1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1"/>
      <c r="M837" s="10"/>
      <c r="N837" s="10"/>
      <c r="O837" s="12"/>
      <c r="P837" s="10"/>
      <c r="R837" s="12"/>
      <c r="S837" s="13"/>
      <c r="U837" s="12"/>
      <c r="V837" s="10"/>
      <c r="W837" s="14"/>
    </row>
    <row r="838" spans="2:23" s="9" customFormat="1" ht="17.25" customHeight="1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1"/>
      <c r="M838" s="10"/>
      <c r="N838" s="10"/>
      <c r="O838" s="12"/>
      <c r="P838" s="10"/>
      <c r="R838" s="12"/>
      <c r="S838" s="13"/>
      <c r="U838" s="12"/>
      <c r="V838" s="10"/>
      <c r="W838" s="14"/>
    </row>
    <row r="839" spans="2:23" s="9" customFormat="1" ht="17.25" customHeight="1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1"/>
      <c r="M839" s="10"/>
      <c r="N839" s="10"/>
      <c r="O839" s="12"/>
      <c r="P839" s="10"/>
      <c r="R839" s="12"/>
      <c r="S839" s="13"/>
      <c r="U839" s="12"/>
      <c r="V839" s="10"/>
      <c r="W839" s="14"/>
    </row>
    <row r="840" spans="2:23" s="9" customFormat="1" ht="17.25" customHeight="1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1"/>
      <c r="M840" s="10"/>
      <c r="N840" s="10"/>
      <c r="O840" s="12"/>
      <c r="P840" s="10"/>
      <c r="R840" s="12"/>
      <c r="S840" s="13"/>
      <c r="U840" s="12"/>
      <c r="V840" s="10"/>
      <c r="W840" s="14"/>
    </row>
    <row r="841" spans="2:23" s="9" customFormat="1" ht="17.25" customHeight="1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1"/>
      <c r="M841" s="10"/>
      <c r="N841" s="10"/>
      <c r="O841" s="12"/>
      <c r="P841" s="10"/>
      <c r="R841" s="12"/>
      <c r="S841" s="13"/>
      <c r="U841" s="12"/>
      <c r="V841" s="10"/>
      <c r="W841" s="14"/>
    </row>
    <row r="842" spans="2:23" s="9" customFormat="1" ht="17.25" customHeight="1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1"/>
      <c r="M842" s="10"/>
      <c r="N842" s="10"/>
      <c r="O842" s="12"/>
      <c r="P842" s="10"/>
      <c r="R842" s="12"/>
      <c r="S842" s="13"/>
      <c r="U842" s="12"/>
      <c r="V842" s="10"/>
      <c r="W842" s="14"/>
    </row>
    <row r="843" spans="2:23" s="9" customFormat="1" ht="17.25" customHeight="1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1"/>
      <c r="M843" s="10"/>
      <c r="N843" s="10"/>
      <c r="O843" s="12"/>
      <c r="P843" s="10"/>
      <c r="R843" s="12"/>
      <c r="S843" s="13"/>
      <c r="U843" s="12"/>
      <c r="V843" s="10"/>
      <c r="W843" s="14"/>
    </row>
    <row r="844" spans="2:23" s="9" customFormat="1" ht="17.25" customHeight="1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1"/>
      <c r="M844" s="10"/>
      <c r="N844" s="10"/>
      <c r="O844" s="12"/>
      <c r="P844" s="10"/>
      <c r="R844" s="12"/>
      <c r="S844" s="13"/>
      <c r="U844" s="12"/>
      <c r="V844" s="10"/>
      <c r="W844" s="14"/>
    </row>
    <row r="845" spans="2:23" s="9" customFormat="1" ht="17.25" customHeight="1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1"/>
      <c r="M845" s="10"/>
      <c r="N845" s="10"/>
      <c r="O845" s="12"/>
      <c r="P845" s="10"/>
      <c r="R845" s="12"/>
      <c r="S845" s="13"/>
      <c r="U845" s="12"/>
      <c r="V845" s="10"/>
      <c r="W845" s="14"/>
    </row>
    <row r="846" spans="2:23" s="9" customFormat="1" ht="17.25" customHeight="1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1"/>
      <c r="M846" s="10"/>
      <c r="N846" s="10"/>
      <c r="O846" s="12"/>
      <c r="P846" s="10"/>
      <c r="R846" s="12"/>
      <c r="S846" s="13"/>
      <c r="U846" s="12"/>
      <c r="V846" s="10"/>
      <c r="W846" s="14"/>
    </row>
    <row r="847" spans="2:23" s="9" customFormat="1" ht="17.25" customHeight="1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1"/>
      <c r="M847" s="10"/>
      <c r="N847" s="10"/>
      <c r="O847" s="12"/>
      <c r="P847" s="10"/>
      <c r="R847" s="12"/>
      <c r="S847" s="13"/>
      <c r="U847" s="12"/>
      <c r="V847" s="10"/>
      <c r="W847" s="14"/>
    </row>
    <row r="848" spans="2:23" s="9" customFormat="1" ht="17.25" customHeight="1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1"/>
      <c r="M848" s="10"/>
      <c r="N848" s="10"/>
      <c r="O848" s="12"/>
      <c r="P848" s="10"/>
      <c r="R848" s="12"/>
      <c r="S848" s="13"/>
      <c r="U848" s="12"/>
      <c r="V848" s="10"/>
      <c r="W848" s="14"/>
    </row>
    <row r="849" spans="2:23" s="9" customFormat="1" ht="17.25" customHeight="1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1"/>
      <c r="M849" s="10"/>
      <c r="N849" s="10"/>
      <c r="O849" s="12"/>
      <c r="P849" s="10"/>
      <c r="R849" s="12"/>
      <c r="S849" s="13"/>
      <c r="U849" s="12"/>
      <c r="V849" s="10"/>
      <c r="W849" s="14"/>
    </row>
    <row r="850" spans="2:23" s="9" customFormat="1" ht="17.25" customHeight="1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1"/>
      <c r="M850" s="10"/>
      <c r="N850" s="10"/>
      <c r="O850" s="12"/>
      <c r="P850" s="10"/>
      <c r="R850" s="12"/>
      <c r="S850" s="13"/>
      <c r="U850" s="12"/>
      <c r="V850" s="10"/>
      <c r="W850" s="14"/>
    </row>
    <row r="851" spans="2:23" s="9" customFormat="1" ht="17.25" customHeight="1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1"/>
      <c r="M851" s="10"/>
      <c r="N851" s="10"/>
      <c r="O851" s="12"/>
      <c r="P851" s="10"/>
      <c r="R851" s="12"/>
      <c r="S851" s="13"/>
      <c r="U851" s="12"/>
      <c r="V851" s="10"/>
      <c r="W851" s="14"/>
    </row>
    <row r="852" spans="2:23" s="9" customFormat="1" ht="17.25" customHeight="1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1"/>
      <c r="M852" s="10"/>
      <c r="N852" s="10"/>
      <c r="O852" s="12"/>
      <c r="P852" s="10"/>
      <c r="R852" s="12"/>
      <c r="S852" s="13"/>
      <c r="U852" s="12"/>
      <c r="V852" s="10"/>
      <c r="W852" s="14"/>
    </row>
    <row r="853" spans="2:23" s="9" customFormat="1" ht="17.25" customHeight="1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1"/>
      <c r="M853" s="10"/>
      <c r="N853" s="10"/>
      <c r="O853" s="12"/>
      <c r="P853" s="10"/>
      <c r="R853" s="12"/>
      <c r="S853" s="13"/>
      <c r="U853" s="12"/>
      <c r="V853" s="10"/>
      <c r="W853" s="14"/>
    </row>
    <row r="854" spans="2:23" s="9" customFormat="1" ht="17.25" customHeight="1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1"/>
      <c r="M854" s="10"/>
      <c r="N854" s="10"/>
      <c r="O854" s="12"/>
      <c r="P854" s="10"/>
      <c r="R854" s="12"/>
      <c r="S854" s="13"/>
      <c r="U854" s="12"/>
      <c r="V854" s="10"/>
      <c r="W854" s="14"/>
    </row>
    <row r="855" spans="2:23" s="9" customFormat="1" ht="17.25" customHeight="1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1"/>
      <c r="M855" s="10"/>
      <c r="N855" s="10"/>
      <c r="O855" s="12"/>
      <c r="P855" s="10"/>
      <c r="R855" s="12"/>
      <c r="S855" s="13"/>
      <c r="U855" s="12"/>
      <c r="V855" s="10"/>
      <c r="W855" s="14"/>
    </row>
    <row r="856" spans="2:23" s="9" customFormat="1" ht="17.25" customHeight="1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1"/>
      <c r="M856" s="10"/>
      <c r="N856" s="10"/>
      <c r="O856" s="12"/>
      <c r="P856" s="10"/>
      <c r="R856" s="12"/>
      <c r="S856" s="13"/>
      <c r="U856" s="12"/>
      <c r="V856" s="10"/>
      <c r="W856" s="14"/>
    </row>
    <row r="857" spans="2:23" s="9" customFormat="1" ht="17.25" customHeight="1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1"/>
      <c r="M857" s="10"/>
      <c r="N857" s="10"/>
      <c r="O857" s="12"/>
      <c r="P857" s="10"/>
      <c r="R857" s="12"/>
      <c r="S857" s="13"/>
      <c r="U857" s="12"/>
      <c r="V857" s="10"/>
      <c r="W857" s="14"/>
    </row>
    <row r="858" spans="2:23" s="9" customFormat="1" ht="17.25" customHeight="1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1"/>
      <c r="M858" s="10"/>
      <c r="N858" s="10"/>
      <c r="O858" s="12"/>
      <c r="P858" s="10"/>
      <c r="R858" s="12"/>
      <c r="S858" s="13"/>
      <c r="U858" s="12"/>
      <c r="V858" s="10"/>
      <c r="W858" s="14"/>
    </row>
    <row r="859" spans="2:23" s="9" customFormat="1" ht="17.25" customHeight="1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1"/>
      <c r="M859" s="10"/>
      <c r="N859" s="10"/>
      <c r="O859" s="12"/>
      <c r="P859" s="10"/>
      <c r="R859" s="12"/>
      <c r="S859" s="13"/>
      <c r="U859" s="12"/>
      <c r="V859" s="10"/>
      <c r="W859" s="14"/>
    </row>
    <row r="860" spans="2:23" s="9" customFormat="1" ht="17.25" customHeight="1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1"/>
      <c r="M860" s="10"/>
      <c r="N860" s="10"/>
      <c r="O860" s="12"/>
      <c r="P860" s="10"/>
      <c r="R860" s="12"/>
      <c r="S860" s="13"/>
      <c r="U860" s="12"/>
      <c r="V860" s="10"/>
      <c r="W860" s="14"/>
    </row>
    <row r="861" spans="2:23" s="9" customFormat="1" ht="17.25" customHeight="1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1"/>
      <c r="M861" s="10"/>
      <c r="N861" s="10"/>
      <c r="O861" s="12"/>
      <c r="P861" s="10"/>
      <c r="R861" s="12"/>
      <c r="S861" s="13"/>
      <c r="U861" s="12"/>
      <c r="V861" s="10"/>
      <c r="W861" s="14"/>
    </row>
    <row r="862" spans="2:23" s="9" customFormat="1" ht="17.25" customHeight="1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1"/>
      <c r="M862" s="10"/>
      <c r="N862" s="10"/>
      <c r="O862" s="12"/>
      <c r="P862" s="10"/>
      <c r="R862" s="12"/>
      <c r="S862" s="13"/>
      <c r="U862" s="12"/>
      <c r="V862" s="10"/>
      <c r="W862" s="14"/>
    </row>
    <row r="863" spans="2:23" s="9" customFormat="1" ht="17.25" customHeight="1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1"/>
      <c r="M863" s="10"/>
      <c r="N863" s="10"/>
      <c r="O863" s="12"/>
      <c r="P863" s="10"/>
      <c r="R863" s="12"/>
      <c r="S863" s="13"/>
      <c r="U863" s="12"/>
      <c r="V863" s="10"/>
      <c r="W863" s="14"/>
    </row>
    <row r="864" spans="2:23" s="9" customFormat="1" ht="17.25" customHeight="1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1"/>
      <c r="M864" s="10"/>
      <c r="N864" s="10"/>
      <c r="O864" s="12"/>
      <c r="P864" s="10"/>
      <c r="R864" s="12"/>
      <c r="S864" s="13"/>
      <c r="U864" s="12"/>
      <c r="V864" s="10"/>
      <c r="W864" s="14"/>
    </row>
    <row r="865" spans="2:23" s="9" customFormat="1" ht="17.25" customHeight="1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1"/>
      <c r="M865" s="10"/>
      <c r="N865" s="10"/>
      <c r="O865" s="12"/>
      <c r="P865" s="10"/>
      <c r="R865" s="12"/>
      <c r="S865" s="13"/>
      <c r="U865" s="12"/>
      <c r="V865" s="10"/>
      <c r="W865" s="14"/>
    </row>
    <row r="866" spans="2:23" s="9" customFormat="1" ht="17.25" customHeight="1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1"/>
      <c r="M866" s="10"/>
      <c r="N866" s="10"/>
      <c r="O866" s="12"/>
      <c r="P866" s="10"/>
      <c r="R866" s="12"/>
      <c r="S866" s="13"/>
      <c r="U866" s="12"/>
      <c r="V866" s="10"/>
      <c r="W866" s="14"/>
    </row>
    <row r="867" spans="2:23" s="9" customFormat="1" ht="17.25" customHeight="1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1"/>
      <c r="M867" s="10"/>
      <c r="N867" s="10"/>
      <c r="O867" s="12"/>
      <c r="P867" s="10"/>
      <c r="R867" s="12"/>
      <c r="S867" s="13"/>
      <c r="U867" s="12"/>
      <c r="V867" s="10"/>
      <c r="W867" s="14"/>
    </row>
    <row r="868" spans="2:23" s="9" customFormat="1" ht="17.25" customHeight="1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1"/>
      <c r="M868" s="10"/>
      <c r="N868" s="10"/>
      <c r="O868" s="12"/>
      <c r="P868" s="10"/>
      <c r="R868" s="12"/>
      <c r="S868" s="13"/>
      <c r="U868" s="12"/>
      <c r="V868" s="10"/>
      <c r="W868" s="14"/>
    </row>
    <row r="869" spans="2:23" s="9" customFormat="1" ht="17.25" customHeight="1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1"/>
      <c r="M869" s="10"/>
      <c r="N869" s="10"/>
      <c r="O869" s="12"/>
      <c r="P869" s="10"/>
      <c r="R869" s="12"/>
      <c r="S869" s="13"/>
      <c r="U869" s="12"/>
      <c r="V869" s="10"/>
      <c r="W869" s="14"/>
    </row>
    <row r="870" spans="2:23" s="9" customFormat="1" ht="17.25" customHeight="1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1"/>
      <c r="M870" s="10"/>
      <c r="N870" s="10"/>
      <c r="O870" s="12"/>
      <c r="P870" s="10"/>
      <c r="R870" s="12"/>
      <c r="S870" s="13"/>
      <c r="U870" s="12"/>
      <c r="V870" s="10"/>
      <c r="W870" s="14"/>
    </row>
    <row r="871" spans="2:23" s="9" customFormat="1" ht="17.25" customHeight="1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1"/>
      <c r="M871" s="10"/>
      <c r="N871" s="10"/>
      <c r="O871" s="12"/>
      <c r="P871" s="10"/>
      <c r="R871" s="12"/>
      <c r="S871" s="13"/>
      <c r="U871" s="12"/>
      <c r="V871" s="10"/>
      <c r="W871" s="14"/>
    </row>
    <row r="872" spans="2:23" s="9" customFormat="1" ht="17.25" customHeight="1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1"/>
      <c r="M872" s="10"/>
      <c r="N872" s="10"/>
      <c r="O872" s="12"/>
      <c r="P872" s="10"/>
      <c r="R872" s="12"/>
      <c r="S872" s="13"/>
      <c r="U872" s="12"/>
      <c r="V872" s="10"/>
      <c r="W872" s="14"/>
    </row>
    <row r="873" spans="2:23" s="9" customFormat="1" ht="17.25" customHeight="1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1"/>
      <c r="M873" s="10"/>
      <c r="N873" s="10"/>
      <c r="O873" s="12"/>
      <c r="P873" s="10"/>
      <c r="R873" s="12"/>
      <c r="S873" s="13"/>
      <c r="U873" s="12"/>
      <c r="V873" s="10"/>
      <c r="W873" s="14"/>
    </row>
    <row r="874" spans="2:23" s="9" customFormat="1" ht="17.25" customHeight="1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1"/>
      <c r="M874" s="10"/>
      <c r="N874" s="10"/>
      <c r="O874" s="12"/>
      <c r="P874" s="10"/>
      <c r="R874" s="12"/>
      <c r="S874" s="13"/>
      <c r="U874" s="12"/>
      <c r="V874" s="10"/>
      <c r="W874" s="14"/>
    </row>
    <row r="875" spans="2:23" s="9" customFormat="1" ht="17.25" customHeight="1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1"/>
      <c r="M875" s="10"/>
      <c r="N875" s="10"/>
      <c r="O875" s="12"/>
      <c r="P875" s="10"/>
      <c r="R875" s="12"/>
      <c r="S875" s="13"/>
      <c r="U875" s="12"/>
      <c r="V875" s="10"/>
      <c r="W875" s="14"/>
    </row>
    <row r="876" spans="2:23" s="9" customFormat="1" ht="17.25" customHeight="1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1"/>
      <c r="M876" s="10"/>
      <c r="N876" s="10"/>
      <c r="O876" s="12"/>
      <c r="P876" s="10"/>
      <c r="R876" s="12"/>
      <c r="S876" s="13"/>
      <c r="U876" s="12"/>
      <c r="V876" s="10"/>
      <c r="W876" s="14"/>
    </row>
    <row r="877" spans="2:23" s="9" customFormat="1" ht="17.25" customHeight="1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1"/>
      <c r="M877" s="10"/>
      <c r="N877" s="10"/>
      <c r="O877" s="12"/>
      <c r="P877" s="10"/>
      <c r="R877" s="12"/>
      <c r="S877" s="13"/>
      <c r="U877" s="12"/>
      <c r="V877" s="10"/>
      <c r="W877" s="14"/>
    </row>
    <row r="878" spans="2:23" s="9" customFormat="1" ht="17.25" customHeight="1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1"/>
      <c r="M878" s="10"/>
      <c r="N878" s="10"/>
      <c r="O878" s="12"/>
      <c r="P878" s="10"/>
      <c r="R878" s="12"/>
      <c r="S878" s="13"/>
      <c r="U878" s="12"/>
      <c r="V878" s="10"/>
      <c r="W878" s="14"/>
    </row>
    <row r="879" spans="2:23" s="9" customFormat="1" ht="17.25" customHeight="1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1"/>
      <c r="M879" s="10"/>
      <c r="N879" s="10"/>
      <c r="O879" s="12"/>
      <c r="P879" s="10"/>
      <c r="R879" s="12"/>
      <c r="S879" s="13"/>
      <c r="U879" s="12"/>
      <c r="V879" s="10"/>
      <c r="W879" s="14"/>
    </row>
    <row r="880" spans="2:23" s="9" customFormat="1" ht="17.25" customHeight="1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1"/>
      <c r="M880" s="10"/>
      <c r="N880" s="10"/>
      <c r="O880" s="12"/>
      <c r="P880" s="10"/>
      <c r="R880" s="12"/>
      <c r="S880" s="13"/>
      <c r="U880" s="12"/>
      <c r="V880" s="10"/>
      <c r="W880" s="14"/>
    </row>
    <row r="881" spans="2:23" s="9" customFormat="1" ht="17.25" customHeight="1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1"/>
      <c r="M881" s="10"/>
      <c r="N881" s="10"/>
      <c r="O881" s="12"/>
      <c r="P881" s="10"/>
      <c r="R881" s="12"/>
      <c r="S881" s="13"/>
      <c r="U881" s="12"/>
      <c r="V881" s="10"/>
      <c r="W881" s="14"/>
    </row>
    <row r="882" spans="2:23" s="9" customFormat="1" ht="17.25" customHeight="1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1"/>
      <c r="M882" s="10"/>
      <c r="N882" s="10"/>
      <c r="O882" s="12"/>
      <c r="P882" s="10"/>
      <c r="R882" s="12"/>
      <c r="S882" s="13"/>
      <c r="U882" s="12"/>
      <c r="V882" s="10"/>
      <c r="W882" s="14"/>
    </row>
    <row r="883" spans="2:23" s="9" customFormat="1" ht="17.25" customHeight="1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1"/>
      <c r="M883" s="10"/>
      <c r="N883" s="10"/>
      <c r="O883" s="12"/>
      <c r="P883" s="10"/>
      <c r="R883" s="12"/>
      <c r="S883" s="13"/>
      <c r="U883" s="12"/>
      <c r="V883" s="10"/>
      <c r="W883" s="14"/>
    </row>
    <row r="884" spans="2:23" s="9" customFormat="1" ht="17.25" customHeight="1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1"/>
      <c r="M884" s="10"/>
      <c r="N884" s="10"/>
      <c r="O884" s="12"/>
      <c r="P884" s="10"/>
      <c r="R884" s="12"/>
      <c r="S884" s="13"/>
      <c r="U884" s="12"/>
      <c r="V884" s="10"/>
      <c r="W884" s="14"/>
    </row>
    <row r="885" spans="2:23" s="9" customFormat="1" ht="17.25" customHeight="1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1"/>
      <c r="M885" s="10"/>
      <c r="N885" s="10"/>
      <c r="O885" s="12"/>
      <c r="P885" s="10"/>
      <c r="R885" s="12"/>
      <c r="S885" s="13"/>
      <c r="U885" s="12"/>
      <c r="V885" s="10"/>
      <c r="W885" s="14"/>
    </row>
    <row r="886" spans="2:23" s="9" customFormat="1" ht="17.25" customHeight="1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1"/>
      <c r="M886" s="10"/>
      <c r="N886" s="10"/>
      <c r="O886" s="12"/>
      <c r="P886" s="10"/>
      <c r="R886" s="12"/>
      <c r="S886" s="13"/>
      <c r="U886" s="12"/>
      <c r="V886" s="10"/>
      <c r="W886" s="14"/>
    </row>
    <row r="887" spans="2:23" s="9" customFormat="1" ht="17.25" customHeight="1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1"/>
      <c r="M887" s="10"/>
      <c r="N887" s="10"/>
      <c r="O887" s="12"/>
      <c r="P887" s="10"/>
      <c r="R887" s="12"/>
      <c r="S887" s="13"/>
      <c r="U887" s="12"/>
      <c r="V887" s="10"/>
      <c r="W887" s="14"/>
    </row>
    <row r="888" spans="2:23" s="9" customFormat="1" ht="17.25" customHeight="1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1"/>
      <c r="M888" s="10"/>
      <c r="N888" s="10"/>
      <c r="O888" s="12"/>
      <c r="P888" s="10"/>
      <c r="R888" s="12"/>
      <c r="S888" s="13"/>
      <c r="U888" s="12"/>
      <c r="V888" s="10"/>
      <c r="W888" s="14"/>
    </row>
    <row r="889" spans="2:23" s="9" customFormat="1" ht="17.25" customHeight="1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1"/>
      <c r="M889" s="10"/>
      <c r="N889" s="10"/>
      <c r="O889" s="12"/>
      <c r="P889" s="10"/>
      <c r="R889" s="12"/>
      <c r="S889" s="13"/>
      <c r="U889" s="12"/>
      <c r="V889" s="10"/>
      <c r="W889" s="14"/>
    </row>
    <row r="890" spans="2:23" s="9" customFormat="1" ht="17.25" customHeight="1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1"/>
      <c r="M890" s="10"/>
      <c r="N890" s="10"/>
      <c r="O890" s="12"/>
      <c r="P890" s="10"/>
      <c r="R890" s="12"/>
      <c r="S890" s="13"/>
      <c r="U890" s="12"/>
      <c r="V890" s="10"/>
      <c r="W890" s="14"/>
    </row>
    <row r="891" spans="2:23" s="9" customFormat="1" ht="17.25" customHeight="1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1"/>
      <c r="M891" s="10"/>
      <c r="N891" s="10"/>
      <c r="O891" s="12"/>
      <c r="P891" s="10"/>
      <c r="R891" s="12"/>
      <c r="S891" s="13"/>
      <c r="U891" s="12"/>
      <c r="V891" s="10"/>
      <c r="W891" s="14"/>
    </row>
    <row r="892" spans="2:23" s="9" customFormat="1" ht="17.25" customHeight="1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1"/>
      <c r="M892" s="10"/>
      <c r="N892" s="10"/>
      <c r="O892" s="12"/>
      <c r="P892" s="10"/>
      <c r="R892" s="12"/>
      <c r="S892" s="13"/>
      <c r="U892" s="12"/>
      <c r="V892" s="10"/>
      <c r="W892" s="14"/>
    </row>
    <row r="893" spans="2:23" s="9" customFormat="1" ht="17.25" customHeight="1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1"/>
      <c r="M893" s="10"/>
      <c r="N893" s="10"/>
      <c r="O893" s="12"/>
      <c r="P893" s="10"/>
      <c r="R893" s="12"/>
      <c r="S893" s="13"/>
      <c r="U893" s="12"/>
      <c r="V893" s="10"/>
      <c r="W893" s="14"/>
    </row>
    <row r="894" spans="2:23" s="9" customFormat="1" ht="17.25" customHeight="1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1"/>
      <c r="M894" s="10"/>
      <c r="N894" s="10"/>
      <c r="O894" s="12"/>
      <c r="P894" s="10"/>
      <c r="R894" s="12"/>
      <c r="S894" s="13"/>
      <c r="U894" s="12"/>
      <c r="V894" s="10"/>
      <c r="W894" s="14"/>
    </row>
    <row r="895" spans="2:23" s="9" customFormat="1" ht="17.25" customHeight="1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1"/>
      <c r="M895" s="10"/>
      <c r="N895" s="10"/>
      <c r="O895" s="12"/>
      <c r="P895" s="10"/>
      <c r="R895" s="12"/>
      <c r="S895" s="13"/>
      <c r="U895" s="12"/>
      <c r="V895" s="10"/>
      <c r="W895" s="14"/>
    </row>
    <row r="896" spans="2:23" s="9" customFormat="1" ht="17.25" customHeight="1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1"/>
      <c r="M896" s="10"/>
      <c r="N896" s="10"/>
      <c r="O896" s="12"/>
      <c r="P896" s="10"/>
      <c r="R896" s="12"/>
      <c r="S896" s="13"/>
      <c r="U896" s="12"/>
      <c r="V896" s="10"/>
      <c r="W896" s="14"/>
    </row>
    <row r="897" spans="2:23" s="9" customFormat="1" ht="17.25" customHeight="1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1"/>
      <c r="M897" s="10"/>
      <c r="N897" s="10"/>
      <c r="O897" s="12"/>
      <c r="P897" s="10"/>
      <c r="R897" s="12"/>
      <c r="S897" s="13"/>
      <c r="U897" s="12"/>
      <c r="V897" s="10"/>
      <c r="W897" s="14"/>
    </row>
    <row r="898" spans="2:23" s="9" customFormat="1" ht="17.25" customHeight="1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1"/>
      <c r="M898" s="10"/>
      <c r="N898" s="10"/>
      <c r="O898" s="12"/>
      <c r="P898" s="10"/>
      <c r="R898" s="12"/>
      <c r="S898" s="13"/>
      <c r="U898" s="12"/>
      <c r="V898" s="10"/>
      <c r="W898" s="14"/>
    </row>
    <row r="899" spans="2:23" s="9" customFormat="1" ht="17.25" customHeight="1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1"/>
      <c r="M899" s="10"/>
      <c r="N899" s="10"/>
      <c r="O899" s="12"/>
      <c r="P899" s="10"/>
      <c r="R899" s="12"/>
      <c r="S899" s="13"/>
      <c r="U899" s="12"/>
      <c r="V899" s="10"/>
      <c r="W899" s="14"/>
    </row>
    <row r="900" spans="2:23" s="9" customFormat="1" ht="17.25" customHeight="1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1"/>
      <c r="M900" s="10"/>
      <c r="N900" s="10"/>
      <c r="O900" s="12"/>
      <c r="P900" s="10"/>
      <c r="R900" s="12"/>
      <c r="S900" s="13"/>
      <c r="U900" s="12"/>
      <c r="V900" s="10"/>
      <c r="W900" s="14"/>
    </row>
    <row r="901" spans="2:23" s="9" customFormat="1" ht="17.25" customHeight="1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1"/>
      <c r="M901" s="10"/>
      <c r="N901" s="10"/>
      <c r="O901" s="12"/>
      <c r="P901" s="10"/>
      <c r="R901" s="12"/>
      <c r="S901" s="13"/>
      <c r="U901" s="12"/>
      <c r="V901" s="10"/>
      <c r="W901" s="14"/>
    </row>
    <row r="902" spans="2:23" s="9" customFormat="1" ht="17.25" customHeight="1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1"/>
      <c r="M902" s="10"/>
      <c r="N902" s="10"/>
      <c r="O902" s="12"/>
      <c r="P902" s="10"/>
      <c r="R902" s="12"/>
      <c r="S902" s="13"/>
      <c r="U902" s="12"/>
      <c r="V902" s="10"/>
      <c r="W902" s="14"/>
    </row>
    <row r="903" spans="2:23" s="9" customFormat="1" ht="17.25" customHeight="1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1"/>
      <c r="M903" s="10"/>
      <c r="N903" s="10"/>
      <c r="O903" s="12"/>
      <c r="P903" s="10"/>
      <c r="R903" s="12"/>
      <c r="S903" s="13"/>
      <c r="U903" s="12"/>
      <c r="V903" s="10"/>
      <c r="W903" s="14"/>
    </row>
    <row r="904" spans="2:23" s="9" customFormat="1" ht="17.25" customHeight="1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1"/>
      <c r="M904" s="10"/>
      <c r="N904" s="10"/>
      <c r="O904" s="12"/>
      <c r="P904" s="10"/>
      <c r="R904" s="12"/>
      <c r="S904" s="13"/>
      <c r="U904" s="12"/>
      <c r="V904" s="10"/>
      <c r="W904" s="14"/>
    </row>
    <row r="905" spans="2:23" s="9" customFormat="1" ht="17.25" customHeight="1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1"/>
      <c r="M905" s="10"/>
      <c r="N905" s="10"/>
      <c r="O905" s="12"/>
      <c r="P905" s="10"/>
      <c r="R905" s="12"/>
      <c r="S905" s="13"/>
      <c r="U905" s="12"/>
      <c r="V905" s="10"/>
      <c r="W905" s="14"/>
    </row>
    <row r="906" spans="2:23" s="9" customFormat="1" ht="17.25" customHeight="1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1"/>
      <c r="M906" s="10"/>
      <c r="N906" s="10"/>
      <c r="O906" s="12"/>
      <c r="P906" s="10"/>
      <c r="R906" s="12"/>
      <c r="S906" s="13"/>
      <c r="U906" s="12"/>
      <c r="V906" s="10"/>
      <c r="W906" s="14"/>
    </row>
    <row r="907" spans="2:23" s="9" customFormat="1" ht="17.25" customHeight="1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1"/>
      <c r="M907" s="10"/>
      <c r="N907" s="10"/>
      <c r="O907" s="12"/>
      <c r="P907" s="10"/>
      <c r="R907" s="12"/>
      <c r="S907" s="13"/>
      <c r="U907" s="12"/>
      <c r="V907" s="10"/>
      <c r="W907" s="14"/>
    </row>
    <row r="908" spans="2:23" s="9" customFormat="1" ht="17.25" customHeight="1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1"/>
      <c r="M908" s="10"/>
      <c r="N908" s="10"/>
      <c r="O908" s="12"/>
      <c r="P908" s="10"/>
      <c r="R908" s="12"/>
      <c r="S908" s="13"/>
      <c r="U908" s="12"/>
      <c r="V908" s="10"/>
      <c r="W908" s="14"/>
    </row>
    <row r="909" spans="2:23" s="9" customFormat="1" ht="17.25" customHeight="1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1"/>
      <c r="M909" s="10"/>
      <c r="N909" s="10"/>
      <c r="O909" s="12"/>
      <c r="P909" s="10"/>
      <c r="R909" s="12"/>
      <c r="S909" s="13"/>
      <c r="U909" s="12"/>
      <c r="V909" s="10"/>
      <c r="W909" s="14"/>
    </row>
    <row r="910" spans="2:23" s="9" customFormat="1" ht="17.25" customHeight="1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1"/>
      <c r="M910" s="10"/>
      <c r="N910" s="10"/>
      <c r="O910" s="12"/>
      <c r="P910" s="10"/>
      <c r="R910" s="12"/>
      <c r="S910" s="13"/>
      <c r="U910" s="12"/>
      <c r="V910" s="10"/>
      <c r="W910" s="14"/>
    </row>
    <row r="911" spans="2:23" s="9" customFormat="1" ht="17.25" customHeight="1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1"/>
      <c r="M911" s="10"/>
      <c r="N911" s="10"/>
      <c r="O911" s="12"/>
      <c r="P911" s="10"/>
      <c r="R911" s="12"/>
      <c r="S911" s="13"/>
      <c r="U911" s="12"/>
      <c r="V911" s="10"/>
      <c r="W911" s="14"/>
    </row>
    <row r="912" spans="2:23" s="9" customFormat="1" ht="17.25" customHeight="1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1"/>
      <c r="M912" s="10"/>
      <c r="N912" s="10"/>
      <c r="O912" s="12"/>
      <c r="P912" s="10"/>
      <c r="R912" s="12"/>
      <c r="S912" s="13"/>
      <c r="U912" s="12"/>
      <c r="V912" s="10"/>
      <c r="W912" s="14"/>
    </row>
    <row r="913" spans="2:23" s="9" customFormat="1" ht="17.25" customHeight="1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1"/>
      <c r="M913" s="10"/>
      <c r="N913" s="10"/>
      <c r="O913" s="12"/>
      <c r="P913" s="10"/>
      <c r="R913" s="12"/>
      <c r="S913" s="13"/>
      <c r="U913" s="12"/>
      <c r="V913" s="10"/>
      <c r="W913" s="14"/>
    </row>
    <row r="914" spans="2:23" s="9" customFormat="1" ht="17.25" customHeight="1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1"/>
      <c r="M914" s="10"/>
      <c r="N914" s="10"/>
      <c r="O914" s="12"/>
      <c r="P914" s="10"/>
      <c r="R914" s="12"/>
      <c r="S914" s="13"/>
      <c r="U914" s="12"/>
      <c r="V914" s="10"/>
      <c r="W914" s="14"/>
    </row>
    <row r="915" spans="2:23" s="9" customFormat="1" ht="17.25" customHeight="1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1"/>
      <c r="M915" s="10"/>
      <c r="N915" s="10"/>
      <c r="O915" s="12"/>
      <c r="P915" s="10"/>
      <c r="R915" s="12"/>
      <c r="S915" s="13"/>
      <c r="U915" s="12"/>
      <c r="V915" s="10"/>
      <c r="W915" s="14"/>
    </row>
    <row r="916" spans="2:23" s="9" customFormat="1" ht="17.25" customHeight="1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1"/>
      <c r="M916" s="10"/>
      <c r="N916" s="10"/>
      <c r="O916" s="12"/>
      <c r="P916" s="10"/>
      <c r="R916" s="12"/>
      <c r="S916" s="13"/>
      <c r="U916" s="12"/>
      <c r="V916" s="10"/>
      <c r="W916" s="14"/>
    </row>
    <row r="917" spans="2:23" s="9" customFormat="1" ht="17.25" customHeight="1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1"/>
      <c r="M917" s="10"/>
      <c r="N917" s="10"/>
      <c r="O917" s="12"/>
      <c r="P917" s="10"/>
      <c r="R917" s="12"/>
      <c r="S917" s="13"/>
      <c r="U917" s="12"/>
      <c r="V917" s="10"/>
      <c r="W917" s="14"/>
    </row>
    <row r="918" spans="2:23" s="9" customFormat="1" ht="17.25" customHeight="1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1"/>
      <c r="M918" s="10"/>
      <c r="N918" s="10"/>
      <c r="O918" s="12"/>
      <c r="P918" s="10"/>
      <c r="R918" s="12"/>
      <c r="S918" s="13"/>
      <c r="U918" s="12"/>
      <c r="V918" s="10"/>
      <c r="W918" s="14"/>
    </row>
    <row r="919" spans="2:23" s="9" customFormat="1" ht="17.25" customHeight="1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1"/>
      <c r="M919" s="10"/>
      <c r="N919" s="10"/>
      <c r="O919" s="12"/>
      <c r="P919" s="10"/>
      <c r="R919" s="12"/>
      <c r="S919" s="13"/>
      <c r="U919" s="12"/>
      <c r="V919" s="10"/>
      <c r="W919" s="14"/>
    </row>
    <row r="920" spans="2:23" s="9" customFormat="1" ht="17.25" customHeight="1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1"/>
      <c r="M920" s="10"/>
      <c r="N920" s="10"/>
      <c r="O920" s="12"/>
      <c r="P920" s="10"/>
      <c r="R920" s="12"/>
      <c r="S920" s="13"/>
      <c r="U920" s="12"/>
      <c r="V920" s="10"/>
      <c r="W920" s="14"/>
    </row>
    <row r="921" spans="2:23" s="9" customFormat="1" ht="17.25" customHeight="1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1"/>
      <c r="M921" s="10"/>
      <c r="N921" s="10"/>
      <c r="O921" s="12"/>
      <c r="P921" s="10"/>
      <c r="R921" s="12"/>
      <c r="S921" s="13"/>
      <c r="U921" s="12"/>
      <c r="V921" s="10"/>
      <c r="W921" s="14"/>
    </row>
    <row r="922" spans="2:23" s="9" customFormat="1" ht="17.25" customHeight="1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1"/>
      <c r="M922" s="10"/>
      <c r="N922" s="10"/>
      <c r="O922" s="12"/>
      <c r="P922" s="10"/>
      <c r="R922" s="12"/>
      <c r="S922" s="13"/>
      <c r="U922" s="12"/>
      <c r="V922" s="10"/>
      <c r="W922" s="14"/>
    </row>
    <row r="923" spans="2:23" s="9" customFormat="1" ht="17.25" customHeight="1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1"/>
      <c r="M923" s="10"/>
      <c r="N923" s="10"/>
      <c r="O923" s="12"/>
      <c r="P923" s="10"/>
      <c r="R923" s="12"/>
      <c r="S923" s="13"/>
      <c r="U923" s="12"/>
      <c r="V923" s="10"/>
      <c r="W923" s="14"/>
    </row>
    <row r="924" spans="2:23" s="9" customFormat="1" ht="17.25" customHeight="1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1"/>
      <c r="M924" s="10"/>
      <c r="N924" s="10"/>
      <c r="O924" s="12"/>
      <c r="P924" s="10"/>
      <c r="R924" s="12"/>
      <c r="S924" s="13"/>
      <c r="U924" s="12"/>
      <c r="V924" s="10"/>
      <c r="W924" s="14"/>
    </row>
    <row r="925" spans="2:23" s="9" customFormat="1" ht="17.25" customHeight="1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1"/>
      <c r="M925" s="10"/>
      <c r="N925" s="10"/>
      <c r="O925" s="12"/>
      <c r="P925" s="10"/>
      <c r="R925" s="12"/>
      <c r="S925" s="13"/>
      <c r="U925" s="12"/>
      <c r="V925" s="10"/>
      <c r="W925" s="14"/>
    </row>
    <row r="926" spans="2:23" s="9" customFormat="1" ht="17.25" customHeight="1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1"/>
      <c r="M926" s="10"/>
      <c r="N926" s="10"/>
      <c r="O926" s="12"/>
      <c r="P926" s="10"/>
      <c r="R926" s="12"/>
      <c r="S926" s="13"/>
      <c r="U926" s="12"/>
      <c r="V926" s="10"/>
      <c r="W926" s="14"/>
    </row>
    <row r="927" spans="2:23" s="9" customFormat="1" ht="17.25" customHeight="1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1"/>
      <c r="M927" s="10"/>
      <c r="N927" s="10"/>
      <c r="O927" s="12"/>
      <c r="P927" s="10"/>
      <c r="R927" s="12"/>
      <c r="S927" s="13"/>
      <c r="U927" s="12"/>
      <c r="V927" s="10"/>
      <c r="W927" s="14"/>
    </row>
    <row r="928" spans="2:23" s="9" customFormat="1" ht="17.25" customHeight="1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1"/>
      <c r="M928" s="10"/>
      <c r="N928" s="10"/>
      <c r="O928" s="12"/>
      <c r="P928" s="10"/>
      <c r="R928" s="12"/>
      <c r="S928" s="13"/>
      <c r="U928" s="12"/>
      <c r="V928" s="10"/>
      <c r="W928" s="14"/>
    </row>
    <row r="929" spans="2:23" s="9" customFormat="1" ht="17.25" customHeight="1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1"/>
      <c r="M929" s="10"/>
      <c r="N929" s="10"/>
      <c r="O929" s="12"/>
      <c r="P929" s="10"/>
      <c r="R929" s="12"/>
      <c r="S929" s="13"/>
      <c r="U929" s="12"/>
      <c r="V929" s="10"/>
      <c r="W929" s="14"/>
    </row>
    <row r="930" spans="2:23" s="9" customFormat="1" ht="17.25" customHeight="1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1"/>
      <c r="M930" s="10"/>
      <c r="N930" s="10"/>
      <c r="O930" s="12"/>
      <c r="P930" s="10"/>
      <c r="R930" s="12"/>
      <c r="S930" s="13"/>
      <c r="U930" s="12"/>
      <c r="V930" s="10"/>
      <c r="W930" s="14"/>
    </row>
    <row r="931" spans="2:23" s="9" customFormat="1" ht="17.25" customHeight="1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1"/>
      <c r="M931" s="10"/>
      <c r="N931" s="10"/>
      <c r="O931" s="12"/>
      <c r="P931" s="10"/>
      <c r="R931" s="12"/>
      <c r="S931" s="13"/>
      <c r="U931" s="12"/>
      <c r="V931" s="10"/>
      <c r="W931" s="14"/>
    </row>
    <row r="932" spans="2:23" s="9" customFormat="1" ht="17.25" customHeight="1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1"/>
      <c r="M932" s="10"/>
      <c r="N932" s="10"/>
      <c r="O932" s="12"/>
      <c r="P932" s="10"/>
      <c r="R932" s="12"/>
      <c r="S932" s="13"/>
      <c r="U932" s="12"/>
      <c r="V932" s="10"/>
      <c r="W932" s="14"/>
    </row>
    <row r="933" spans="2:23" s="9" customFormat="1" ht="17.25" customHeight="1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1"/>
      <c r="M933" s="10"/>
      <c r="N933" s="10"/>
      <c r="O933" s="12"/>
      <c r="P933" s="10"/>
      <c r="R933" s="12"/>
      <c r="S933" s="13"/>
      <c r="U933" s="12"/>
      <c r="V933" s="10"/>
      <c r="W933" s="14"/>
    </row>
    <row r="934" spans="2:23" s="9" customFormat="1" ht="17.25" customHeight="1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1"/>
      <c r="M934" s="10"/>
      <c r="N934" s="10"/>
      <c r="O934" s="12"/>
      <c r="P934" s="10"/>
      <c r="R934" s="12"/>
      <c r="S934" s="13"/>
      <c r="U934" s="12"/>
      <c r="V934" s="10"/>
      <c r="W934" s="14"/>
    </row>
    <row r="935" spans="2:23" s="9" customFormat="1" ht="17.25" customHeight="1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1"/>
      <c r="M935" s="10"/>
      <c r="N935" s="10"/>
      <c r="O935" s="12"/>
      <c r="P935" s="10"/>
      <c r="R935" s="12"/>
      <c r="S935" s="13"/>
      <c r="U935" s="12"/>
      <c r="V935" s="10"/>
      <c r="W935" s="14"/>
    </row>
    <row r="936" spans="2:23" s="9" customFormat="1" ht="17.25" customHeight="1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1"/>
      <c r="M936" s="10"/>
      <c r="N936" s="10"/>
      <c r="O936" s="12"/>
      <c r="P936" s="10"/>
      <c r="R936" s="12"/>
      <c r="S936" s="13"/>
      <c r="U936" s="12"/>
      <c r="V936" s="10"/>
      <c r="W936" s="14"/>
    </row>
    <row r="937" spans="2:23" s="9" customFormat="1" ht="17.25" customHeight="1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1"/>
      <c r="M937" s="10"/>
      <c r="N937" s="10"/>
      <c r="O937" s="12"/>
      <c r="P937" s="10"/>
      <c r="R937" s="12"/>
      <c r="S937" s="13"/>
      <c r="U937" s="12"/>
      <c r="V937" s="10"/>
      <c r="W937" s="14"/>
    </row>
    <row r="938" spans="2:23" s="9" customFormat="1" ht="17.25" customHeight="1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1"/>
      <c r="M938" s="10"/>
      <c r="N938" s="10"/>
      <c r="O938" s="12"/>
      <c r="P938" s="10"/>
      <c r="R938" s="12"/>
      <c r="S938" s="13"/>
      <c r="U938" s="12"/>
      <c r="V938" s="10"/>
      <c r="W938" s="14"/>
    </row>
    <row r="939" spans="2:23" s="9" customFormat="1" ht="17.25" customHeight="1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1"/>
      <c r="M939" s="10"/>
      <c r="N939" s="10"/>
      <c r="O939" s="12"/>
      <c r="P939" s="10"/>
      <c r="R939" s="12"/>
      <c r="S939" s="13"/>
      <c r="U939" s="12"/>
      <c r="V939" s="10"/>
      <c r="W939" s="14"/>
    </row>
    <row r="940" spans="2:23" s="9" customFormat="1" ht="17.25" customHeight="1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1"/>
      <c r="M940" s="10"/>
      <c r="N940" s="10"/>
      <c r="O940" s="12"/>
      <c r="P940" s="10"/>
      <c r="R940" s="12"/>
      <c r="S940" s="13"/>
      <c r="U940" s="12"/>
      <c r="V940" s="10"/>
      <c r="W940" s="14"/>
    </row>
    <row r="941" spans="2:23" s="9" customFormat="1" ht="17.25" customHeight="1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1"/>
      <c r="M941" s="10"/>
      <c r="N941" s="10"/>
      <c r="O941" s="12"/>
      <c r="P941" s="10"/>
      <c r="R941" s="12"/>
      <c r="S941" s="13"/>
      <c r="U941" s="12"/>
      <c r="V941" s="10"/>
      <c r="W941" s="14"/>
    </row>
    <row r="942" spans="2:23" s="9" customFormat="1" ht="17.25" customHeight="1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1"/>
      <c r="M942" s="10"/>
      <c r="N942" s="10"/>
      <c r="O942" s="12"/>
      <c r="P942" s="10"/>
      <c r="R942" s="12"/>
      <c r="S942" s="13"/>
      <c r="U942" s="12"/>
      <c r="V942" s="10"/>
      <c r="W942" s="14"/>
    </row>
    <row r="943" spans="2:23" s="9" customFormat="1" ht="17.25" customHeight="1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1"/>
      <c r="M943" s="10"/>
      <c r="N943" s="10"/>
      <c r="O943" s="12"/>
      <c r="P943" s="10"/>
      <c r="R943" s="12"/>
      <c r="S943" s="13"/>
      <c r="U943" s="12"/>
      <c r="V943" s="10"/>
      <c r="W943" s="14"/>
    </row>
    <row r="944" spans="2:23" s="9" customFormat="1" ht="17.25" customHeight="1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1"/>
      <c r="M944" s="10"/>
      <c r="N944" s="10"/>
      <c r="O944" s="12"/>
      <c r="P944" s="10"/>
      <c r="R944" s="12"/>
      <c r="S944" s="13"/>
      <c r="U944" s="12"/>
      <c r="V944" s="10"/>
      <c r="W944" s="14"/>
    </row>
    <row r="945" spans="2:23" s="9" customFormat="1" ht="17.25" customHeight="1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1"/>
      <c r="M945" s="10"/>
      <c r="N945" s="10"/>
      <c r="O945" s="12"/>
      <c r="P945" s="10"/>
      <c r="R945" s="12"/>
      <c r="S945" s="13"/>
      <c r="U945" s="12"/>
      <c r="V945" s="10"/>
      <c r="W945" s="14"/>
    </row>
    <row r="946" spans="2:23" s="9" customFormat="1" ht="17.25" customHeight="1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1"/>
      <c r="M946" s="10"/>
      <c r="N946" s="10"/>
      <c r="O946" s="12"/>
      <c r="P946" s="10"/>
      <c r="R946" s="12"/>
      <c r="S946" s="13"/>
      <c r="U946" s="12"/>
      <c r="V946" s="10"/>
      <c r="W946" s="14"/>
    </row>
    <row r="947" spans="2:23" s="9" customFormat="1" ht="17.25" customHeight="1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1"/>
      <c r="M947" s="10"/>
      <c r="N947" s="10"/>
      <c r="O947" s="12"/>
      <c r="P947" s="10"/>
      <c r="R947" s="12"/>
      <c r="S947" s="13"/>
      <c r="U947" s="12"/>
      <c r="V947" s="10"/>
      <c r="W947" s="14"/>
    </row>
    <row r="948" spans="2:23" s="9" customFormat="1" ht="17.25" customHeight="1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1"/>
      <c r="M948" s="10"/>
      <c r="N948" s="10"/>
      <c r="O948" s="12"/>
      <c r="P948" s="10"/>
      <c r="R948" s="12"/>
      <c r="S948" s="13"/>
      <c r="U948" s="12"/>
      <c r="V948" s="10"/>
      <c r="W948" s="14"/>
    </row>
    <row r="949" spans="2:23" s="9" customFormat="1" ht="17.25" customHeight="1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1"/>
      <c r="M949" s="10"/>
      <c r="N949" s="10"/>
      <c r="O949" s="12"/>
      <c r="P949" s="10"/>
      <c r="R949" s="12"/>
      <c r="S949" s="13"/>
      <c r="U949" s="12"/>
      <c r="V949" s="10"/>
      <c r="W949" s="14"/>
    </row>
    <row r="950" spans="2:23" s="9" customFormat="1" ht="17.25" customHeight="1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1"/>
      <c r="M950" s="10"/>
      <c r="N950" s="10"/>
      <c r="O950" s="12"/>
      <c r="P950" s="10"/>
      <c r="R950" s="12"/>
      <c r="S950" s="13"/>
      <c r="U950" s="12"/>
      <c r="V950" s="10"/>
      <c r="W950" s="14"/>
    </row>
    <row r="951" spans="2:23" s="9" customFormat="1" ht="17.25" customHeight="1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1"/>
      <c r="M951" s="10"/>
      <c r="N951" s="10"/>
      <c r="O951" s="12"/>
      <c r="P951" s="10"/>
      <c r="R951" s="12"/>
      <c r="S951" s="13"/>
      <c r="U951" s="12"/>
      <c r="V951" s="10"/>
      <c r="W951" s="14"/>
    </row>
    <row r="952" spans="2:23" s="9" customFormat="1" ht="17.25" customHeight="1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1"/>
      <c r="M952" s="10"/>
      <c r="N952" s="10"/>
      <c r="O952" s="12"/>
      <c r="P952" s="10"/>
      <c r="R952" s="12"/>
      <c r="S952" s="13"/>
      <c r="U952" s="12"/>
      <c r="V952" s="10"/>
      <c r="W952" s="14"/>
    </row>
    <row r="953" spans="2:23" s="9" customFormat="1" ht="17.25" customHeight="1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1"/>
      <c r="M953" s="10"/>
      <c r="N953" s="10"/>
      <c r="O953" s="12"/>
      <c r="P953" s="10"/>
      <c r="R953" s="12"/>
      <c r="S953" s="13"/>
      <c r="U953" s="12"/>
      <c r="V953" s="10"/>
      <c r="W953" s="14"/>
    </row>
    <row r="954" spans="2:23" s="9" customFormat="1" ht="17.25" customHeight="1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1"/>
      <c r="M954" s="10"/>
      <c r="N954" s="10"/>
      <c r="O954" s="12"/>
      <c r="P954" s="10"/>
      <c r="R954" s="12"/>
      <c r="S954" s="13"/>
      <c r="U954" s="12"/>
      <c r="V954" s="10"/>
      <c r="W954" s="14"/>
    </row>
    <row r="955" spans="2:23" s="9" customFormat="1" ht="17.25" customHeight="1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1"/>
      <c r="M955" s="10"/>
      <c r="N955" s="10"/>
      <c r="O955" s="12"/>
      <c r="P955" s="10"/>
      <c r="R955" s="12"/>
      <c r="S955" s="13"/>
      <c r="U955" s="12"/>
      <c r="V955" s="10"/>
      <c r="W955" s="14"/>
    </row>
    <row r="956" spans="2:23" s="9" customFormat="1" ht="17.25" customHeight="1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1"/>
      <c r="M956" s="10"/>
      <c r="N956" s="10"/>
      <c r="O956" s="12"/>
      <c r="P956" s="10"/>
      <c r="R956" s="12"/>
      <c r="S956" s="13"/>
      <c r="U956" s="12"/>
      <c r="V956" s="10"/>
      <c r="W956" s="14"/>
    </row>
    <row r="957" spans="2:23" s="9" customFormat="1" ht="17.25" customHeight="1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1"/>
      <c r="M957" s="10"/>
      <c r="N957" s="10"/>
      <c r="O957" s="12"/>
      <c r="P957" s="10"/>
      <c r="R957" s="12"/>
      <c r="S957" s="13"/>
      <c r="U957" s="12"/>
      <c r="V957" s="10"/>
      <c r="W957" s="14"/>
    </row>
  </sheetData>
  <sheetProtection formatCells="0" formatColumns="0" formatRows="0" insertColumns="0" insertRows="0" insertHyperlinks="0" deleteColumns="0" deleteRows="0" sort="0" autoFilter="0" pivotTables="0"/>
  <protectedRanges>
    <protectedRange sqref="S79 O24:Q30 S24:S29 S11:S12 S200:S201 S122:S123 S95 Q11:Q13 S139:S141 S153:S154 O11:O13 S168:S172 S102 S44 S114 S184:S189 S209 S215 S220" name="区域2_40_34_34_34_34_34_34_34"/>
    <protectedRange sqref="Q11:Q13 O11:O13" name="区域1"/>
    <protectedRange sqref="S58" name="区域2_2_3_2_1_1_1_1_1_1_1"/>
    <protectedRange sqref="S167" name="区域2_4_3_1_1_1_1_1_1_1"/>
    <protectedRange sqref="P11:P13" name="区域2_45_5_6_5_5_5_5_5_5_5"/>
    <protectedRange sqref="P11:P13" name="区域1_5_5_6_5_5_5_5_5_5_5"/>
    <protectedRange sqref="S59 S76 S96" name="区域2_2_3_2_2_2_2_1_3_3_3_3_3_3_3"/>
    <protectedRange sqref="S60 S77:S78 S97:S101" name="区域2_2_3_2_2_2_2_2"/>
  </protectedRanges>
  <autoFilter ref="A6:V224">
    <filterColumn colId="21">
      <filters>
        <filter val="10"/>
        <filter val="14"/>
        <filter val="8"/>
        <filter val="9"/>
      </filters>
    </filterColumn>
  </autoFilter>
  <mergeCells count="891">
    <mergeCell ref="S44:S45"/>
    <mergeCell ref="S46:S47"/>
    <mergeCell ref="S48:S49"/>
    <mergeCell ref="T14:T15"/>
    <mergeCell ref="T16:T17"/>
    <mergeCell ref="T18:T19"/>
    <mergeCell ref="T20:T21"/>
    <mergeCell ref="T22:T23"/>
    <mergeCell ref="T31:T32"/>
    <mergeCell ref="T33:T34"/>
    <mergeCell ref="T35:T36"/>
    <mergeCell ref="T37:T38"/>
    <mergeCell ref="T42:T43"/>
    <mergeCell ref="T44:T45"/>
    <mergeCell ref="T46:T47"/>
    <mergeCell ref="T48:T49"/>
    <mergeCell ref="S16:S17"/>
    <mergeCell ref="S18:S19"/>
    <mergeCell ref="S20:S21"/>
    <mergeCell ref="S22:S23"/>
    <mergeCell ref="S31:S32"/>
    <mergeCell ref="S33:S34"/>
    <mergeCell ref="S35:S36"/>
    <mergeCell ref="S37:S38"/>
    <mergeCell ref="S42:S43"/>
    <mergeCell ref="Q144:Q145"/>
    <mergeCell ref="Q146:Q147"/>
    <mergeCell ref="R14:R15"/>
    <mergeCell ref="R16:R17"/>
    <mergeCell ref="R18:R19"/>
    <mergeCell ref="R20:R21"/>
    <mergeCell ref="R22:R23"/>
    <mergeCell ref="R31:R32"/>
    <mergeCell ref="R33:R34"/>
    <mergeCell ref="R35:R36"/>
    <mergeCell ref="R37:R38"/>
    <mergeCell ref="R42:R43"/>
    <mergeCell ref="R44:R45"/>
    <mergeCell ref="R46:R47"/>
    <mergeCell ref="R48:R49"/>
    <mergeCell ref="Q122:Q123"/>
    <mergeCell ref="Q124:Q125"/>
    <mergeCell ref="Q126:Q127"/>
    <mergeCell ref="Q128:Q129"/>
    <mergeCell ref="Q130:Q131"/>
    <mergeCell ref="Q132:Q133"/>
    <mergeCell ref="Q138:Q139"/>
    <mergeCell ref="Q140:Q141"/>
    <mergeCell ref="Q142:Q143"/>
    <mergeCell ref="Q81:Q82"/>
    <mergeCell ref="Q83:Q84"/>
    <mergeCell ref="Q85:Q86"/>
    <mergeCell ref="Q87:Q88"/>
    <mergeCell ref="Q89:Q90"/>
    <mergeCell ref="Q99:Q100"/>
    <mergeCell ref="Q101:Q102"/>
    <mergeCell ref="Q103:Q104"/>
    <mergeCell ref="Q105:Q106"/>
    <mergeCell ref="Q44:Q45"/>
    <mergeCell ref="Q46:Q47"/>
    <mergeCell ref="Q48:Q49"/>
    <mergeCell ref="Q61:Q62"/>
    <mergeCell ref="Q63:Q64"/>
    <mergeCell ref="Q65:Q66"/>
    <mergeCell ref="Q67:Q68"/>
    <mergeCell ref="Q69:Q70"/>
    <mergeCell ref="Q79:Q80"/>
    <mergeCell ref="Q16:Q17"/>
    <mergeCell ref="Q18:Q19"/>
    <mergeCell ref="Q20:Q21"/>
    <mergeCell ref="Q22:Q23"/>
    <mergeCell ref="Q31:Q32"/>
    <mergeCell ref="Q33:Q34"/>
    <mergeCell ref="Q35:Q36"/>
    <mergeCell ref="Q37:Q38"/>
    <mergeCell ref="Q42:Q43"/>
    <mergeCell ref="P126:P127"/>
    <mergeCell ref="P128:P129"/>
    <mergeCell ref="P130:P131"/>
    <mergeCell ref="P132:P133"/>
    <mergeCell ref="P138:P139"/>
    <mergeCell ref="P140:P141"/>
    <mergeCell ref="P142:P143"/>
    <mergeCell ref="P144:P145"/>
    <mergeCell ref="P146:P147"/>
    <mergeCell ref="P85:P86"/>
    <mergeCell ref="P87:P88"/>
    <mergeCell ref="P89:P90"/>
    <mergeCell ref="P99:P100"/>
    <mergeCell ref="P101:P102"/>
    <mergeCell ref="P103:P104"/>
    <mergeCell ref="P105:P106"/>
    <mergeCell ref="P122:P123"/>
    <mergeCell ref="P124:P125"/>
    <mergeCell ref="O142:O143"/>
    <mergeCell ref="O144:O145"/>
    <mergeCell ref="O146:O147"/>
    <mergeCell ref="P14:P15"/>
    <mergeCell ref="P16:P17"/>
    <mergeCell ref="P18:P19"/>
    <mergeCell ref="P20:P21"/>
    <mergeCell ref="P22:P23"/>
    <mergeCell ref="P31:P32"/>
    <mergeCell ref="P33:P34"/>
    <mergeCell ref="P35:P36"/>
    <mergeCell ref="P37:P38"/>
    <mergeCell ref="P42:P43"/>
    <mergeCell ref="P44:P45"/>
    <mergeCell ref="P46:P47"/>
    <mergeCell ref="P48:P49"/>
    <mergeCell ref="P61:P62"/>
    <mergeCell ref="P63:P64"/>
    <mergeCell ref="P65:P66"/>
    <mergeCell ref="P67:P68"/>
    <mergeCell ref="P69:P70"/>
    <mergeCell ref="P79:P80"/>
    <mergeCell ref="P81:P82"/>
    <mergeCell ref="P83:P84"/>
    <mergeCell ref="O105:O106"/>
    <mergeCell ref="O122:O123"/>
    <mergeCell ref="O124:O125"/>
    <mergeCell ref="O126:O127"/>
    <mergeCell ref="O128:O129"/>
    <mergeCell ref="O130:O131"/>
    <mergeCell ref="O132:O133"/>
    <mergeCell ref="O138:O139"/>
    <mergeCell ref="O140:O141"/>
    <mergeCell ref="O79:O80"/>
    <mergeCell ref="O81:O82"/>
    <mergeCell ref="O83:O84"/>
    <mergeCell ref="O85:O86"/>
    <mergeCell ref="O87:O88"/>
    <mergeCell ref="O89:O90"/>
    <mergeCell ref="O99:O100"/>
    <mergeCell ref="O101:O102"/>
    <mergeCell ref="O103:O104"/>
    <mergeCell ref="N144:N145"/>
    <mergeCell ref="N146:N147"/>
    <mergeCell ref="N148:N152"/>
    <mergeCell ref="N162:N169"/>
    <mergeCell ref="N179:N186"/>
    <mergeCell ref="N195:N197"/>
    <mergeCell ref="O14:O15"/>
    <mergeCell ref="O16:O17"/>
    <mergeCell ref="O18:O19"/>
    <mergeCell ref="O20:O21"/>
    <mergeCell ref="O22:O23"/>
    <mergeCell ref="O31:O32"/>
    <mergeCell ref="O33:O34"/>
    <mergeCell ref="O35:O36"/>
    <mergeCell ref="O37:O38"/>
    <mergeCell ref="O42:O43"/>
    <mergeCell ref="O44:O45"/>
    <mergeCell ref="O46:O47"/>
    <mergeCell ref="O48:O49"/>
    <mergeCell ref="O61:O62"/>
    <mergeCell ref="O63:O64"/>
    <mergeCell ref="O65:O66"/>
    <mergeCell ref="O67:O68"/>
    <mergeCell ref="O69:O70"/>
    <mergeCell ref="N124:N125"/>
    <mergeCell ref="N126:N127"/>
    <mergeCell ref="N128:N129"/>
    <mergeCell ref="N130:N131"/>
    <mergeCell ref="N132:N133"/>
    <mergeCell ref="N134:N137"/>
    <mergeCell ref="N138:N139"/>
    <mergeCell ref="N140:N141"/>
    <mergeCell ref="N142:N143"/>
    <mergeCell ref="N89:N90"/>
    <mergeCell ref="N91:N98"/>
    <mergeCell ref="N99:N100"/>
    <mergeCell ref="N101:N102"/>
    <mergeCell ref="N103:N104"/>
    <mergeCell ref="N105:N106"/>
    <mergeCell ref="N109:N111"/>
    <mergeCell ref="N117:N121"/>
    <mergeCell ref="N122:N123"/>
    <mergeCell ref="N65:N66"/>
    <mergeCell ref="N67:N68"/>
    <mergeCell ref="N69:N70"/>
    <mergeCell ref="N71:N78"/>
    <mergeCell ref="N79:N80"/>
    <mergeCell ref="N81:N82"/>
    <mergeCell ref="N83:N84"/>
    <mergeCell ref="N85:N86"/>
    <mergeCell ref="N87:N88"/>
    <mergeCell ref="M146:M147"/>
    <mergeCell ref="M148:M152"/>
    <mergeCell ref="M162:M169"/>
    <mergeCell ref="M179:M186"/>
    <mergeCell ref="M195:M197"/>
    <mergeCell ref="N11:N13"/>
    <mergeCell ref="N14:N15"/>
    <mergeCell ref="N16:N17"/>
    <mergeCell ref="N18:N19"/>
    <mergeCell ref="N20:N21"/>
    <mergeCell ref="N22:N23"/>
    <mergeCell ref="N24:N30"/>
    <mergeCell ref="N31:N32"/>
    <mergeCell ref="N33:N34"/>
    <mergeCell ref="N35:N36"/>
    <mergeCell ref="N37:N38"/>
    <mergeCell ref="N39:N41"/>
    <mergeCell ref="N42:N43"/>
    <mergeCell ref="N44:N45"/>
    <mergeCell ref="N46:N47"/>
    <mergeCell ref="N48:N49"/>
    <mergeCell ref="N51:N60"/>
    <mergeCell ref="N61:N62"/>
    <mergeCell ref="N63:N64"/>
    <mergeCell ref="M126:M127"/>
    <mergeCell ref="M128:M129"/>
    <mergeCell ref="M130:M131"/>
    <mergeCell ref="M132:M133"/>
    <mergeCell ref="M134:M137"/>
    <mergeCell ref="M138:M139"/>
    <mergeCell ref="M140:M141"/>
    <mergeCell ref="M142:M143"/>
    <mergeCell ref="M144:M145"/>
    <mergeCell ref="M91:M98"/>
    <mergeCell ref="M99:M100"/>
    <mergeCell ref="M101:M102"/>
    <mergeCell ref="M103:M104"/>
    <mergeCell ref="M105:M106"/>
    <mergeCell ref="M109:M111"/>
    <mergeCell ref="M117:M121"/>
    <mergeCell ref="M122:M123"/>
    <mergeCell ref="M124:M125"/>
    <mergeCell ref="M67:M68"/>
    <mergeCell ref="M69:M70"/>
    <mergeCell ref="M71:M78"/>
    <mergeCell ref="M79:M80"/>
    <mergeCell ref="M81:M82"/>
    <mergeCell ref="M83:M84"/>
    <mergeCell ref="M85:M86"/>
    <mergeCell ref="M87:M88"/>
    <mergeCell ref="M89:M90"/>
    <mergeCell ref="M39:M41"/>
    <mergeCell ref="M42:M43"/>
    <mergeCell ref="M44:M45"/>
    <mergeCell ref="M46:M47"/>
    <mergeCell ref="M48:M49"/>
    <mergeCell ref="M51:M60"/>
    <mergeCell ref="M61:M62"/>
    <mergeCell ref="M63:M64"/>
    <mergeCell ref="M65:M66"/>
    <mergeCell ref="M16:M17"/>
    <mergeCell ref="M18:M19"/>
    <mergeCell ref="M20:M21"/>
    <mergeCell ref="M22:M23"/>
    <mergeCell ref="M24:M30"/>
    <mergeCell ref="M31:M32"/>
    <mergeCell ref="M33:M34"/>
    <mergeCell ref="M35:M36"/>
    <mergeCell ref="M37:M38"/>
    <mergeCell ref="L138:L139"/>
    <mergeCell ref="L140:L141"/>
    <mergeCell ref="L142:L143"/>
    <mergeCell ref="L144:L145"/>
    <mergeCell ref="L146:L147"/>
    <mergeCell ref="L148:L152"/>
    <mergeCell ref="L162:L169"/>
    <mergeCell ref="L179:L186"/>
    <mergeCell ref="L195:L197"/>
    <mergeCell ref="L109:L111"/>
    <mergeCell ref="L117:L121"/>
    <mergeCell ref="L122:L123"/>
    <mergeCell ref="L124:L125"/>
    <mergeCell ref="L126:L127"/>
    <mergeCell ref="L128:L129"/>
    <mergeCell ref="L130:L131"/>
    <mergeCell ref="L132:L133"/>
    <mergeCell ref="L134:L137"/>
    <mergeCell ref="L83:L84"/>
    <mergeCell ref="L85:L86"/>
    <mergeCell ref="L87:L88"/>
    <mergeCell ref="L89:L90"/>
    <mergeCell ref="L91:L98"/>
    <mergeCell ref="L99:L100"/>
    <mergeCell ref="L101:L102"/>
    <mergeCell ref="L103:L104"/>
    <mergeCell ref="L105:L106"/>
    <mergeCell ref="L51:L60"/>
    <mergeCell ref="L61:L62"/>
    <mergeCell ref="L63:L64"/>
    <mergeCell ref="L65:L66"/>
    <mergeCell ref="L67:L68"/>
    <mergeCell ref="L69:L70"/>
    <mergeCell ref="L71:L78"/>
    <mergeCell ref="L79:L80"/>
    <mergeCell ref="L81:L82"/>
    <mergeCell ref="K140:K141"/>
    <mergeCell ref="K142:K143"/>
    <mergeCell ref="K144:K145"/>
    <mergeCell ref="K146:K147"/>
    <mergeCell ref="K148:K152"/>
    <mergeCell ref="K162:K169"/>
    <mergeCell ref="K179:K186"/>
    <mergeCell ref="K195:K197"/>
    <mergeCell ref="L11:L13"/>
    <mergeCell ref="L14:L15"/>
    <mergeCell ref="L16:L17"/>
    <mergeCell ref="L18:L19"/>
    <mergeCell ref="L20:L21"/>
    <mergeCell ref="L22:L23"/>
    <mergeCell ref="L24:L30"/>
    <mergeCell ref="L31:L32"/>
    <mergeCell ref="L33:L34"/>
    <mergeCell ref="L35:L36"/>
    <mergeCell ref="L37:L38"/>
    <mergeCell ref="L39:L41"/>
    <mergeCell ref="L42:L43"/>
    <mergeCell ref="L44:L45"/>
    <mergeCell ref="L46:L47"/>
    <mergeCell ref="L48:L49"/>
    <mergeCell ref="K117:K121"/>
    <mergeCell ref="K122:K123"/>
    <mergeCell ref="K124:K125"/>
    <mergeCell ref="K126:K127"/>
    <mergeCell ref="K128:K129"/>
    <mergeCell ref="K130:K131"/>
    <mergeCell ref="K132:K133"/>
    <mergeCell ref="K134:K137"/>
    <mergeCell ref="K138:K139"/>
    <mergeCell ref="K85:K86"/>
    <mergeCell ref="K87:K88"/>
    <mergeCell ref="K89:K90"/>
    <mergeCell ref="K91:K98"/>
    <mergeCell ref="K99:K100"/>
    <mergeCell ref="K101:K102"/>
    <mergeCell ref="K103:K104"/>
    <mergeCell ref="K105:K106"/>
    <mergeCell ref="K109:K111"/>
    <mergeCell ref="K61:K62"/>
    <mergeCell ref="K63:K64"/>
    <mergeCell ref="K65:K66"/>
    <mergeCell ref="K67:K68"/>
    <mergeCell ref="K69:K70"/>
    <mergeCell ref="K71:K78"/>
    <mergeCell ref="K79:K80"/>
    <mergeCell ref="K81:K82"/>
    <mergeCell ref="K83:K84"/>
    <mergeCell ref="J142:J143"/>
    <mergeCell ref="J144:J145"/>
    <mergeCell ref="J146:J147"/>
    <mergeCell ref="J148:J152"/>
    <mergeCell ref="J162:J169"/>
    <mergeCell ref="J179:J186"/>
    <mergeCell ref="J195:J197"/>
    <mergeCell ref="K4:K5"/>
    <mergeCell ref="K14:K15"/>
    <mergeCell ref="K16:K17"/>
    <mergeCell ref="K18:K19"/>
    <mergeCell ref="K20:K21"/>
    <mergeCell ref="K22:K23"/>
    <mergeCell ref="K24:K30"/>
    <mergeCell ref="K31:K32"/>
    <mergeCell ref="K33:K34"/>
    <mergeCell ref="K35:K36"/>
    <mergeCell ref="K37:K38"/>
    <mergeCell ref="K39:K41"/>
    <mergeCell ref="K42:K43"/>
    <mergeCell ref="K44:K45"/>
    <mergeCell ref="K46:K47"/>
    <mergeCell ref="K48:K49"/>
    <mergeCell ref="K51:K60"/>
    <mergeCell ref="J122:J123"/>
    <mergeCell ref="J124:J125"/>
    <mergeCell ref="J126:J127"/>
    <mergeCell ref="J128:J129"/>
    <mergeCell ref="J130:J131"/>
    <mergeCell ref="J132:J133"/>
    <mergeCell ref="J134:J137"/>
    <mergeCell ref="J138:J139"/>
    <mergeCell ref="J140:J141"/>
    <mergeCell ref="J87:J88"/>
    <mergeCell ref="J89:J90"/>
    <mergeCell ref="J91:J98"/>
    <mergeCell ref="J99:J100"/>
    <mergeCell ref="J101:J102"/>
    <mergeCell ref="J103:J104"/>
    <mergeCell ref="J105:J106"/>
    <mergeCell ref="J109:J111"/>
    <mergeCell ref="J117:J121"/>
    <mergeCell ref="J63:J64"/>
    <mergeCell ref="J65:J66"/>
    <mergeCell ref="J67:J68"/>
    <mergeCell ref="J69:J70"/>
    <mergeCell ref="J71:J78"/>
    <mergeCell ref="J79:J80"/>
    <mergeCell ref="J81:J82"/>
    <mergeCell ref="J83:J84"/>
    <mergeCell ref="J85:J86"/>
    <mergeCell ref="I144:I145"/>
    <mergeCell ref="I146:I147"/>
    <mergeCell ref="I148:I152"/>
    <mergeCell ref="I162:I169"/>
    <mergeCell ref="I179:I186"/>
    <mergeCell ref="I195:I197"/>
    <mergeCell ref="J4:J5"/>
    <mergeCell ref="J14:J15"/>
    <mergeCell ref="J16:J17"/>
    <mergeCell ref="J18:J19"/>
    <mergeCell ref="J20:J21"/>
    <mergeCell ref="J22:J23"/>
    <mergeCell ref="J24:J30"/>
    <mergeCell ref="J31:J32"/>
    <mergeCell ref="J33:J34"/>
    <mergeCell ref="J35:J36"/>
    <mergeCell ref="J37:J38"/>
    <mergeCell ref="J39:J41"/>
    <mergeCell ref="J42:J43"/>
    <mergeCell ref="J44:J45"/>
    <mergeCell ref="J46:J47"/>
    <mergeCell ref="J48:J49"/>
    <mergeCell ref="J51:J60"/>
    <mergeCell ref="J61:J62"/>
    <mergeCell ref="I124:I125"/>
    <mergeCell ref="I126:I127"/>
    <mergeCell ref="I128:I129"/>
    <mergeCell ref="I130:I131"/>
    <mergeCell ref="I132:I133"/>
    <mergeCell ref="I134:I137"/>
    <mergeCell ref="I138:I139"/>
    <mergeCell ref="I140:I141"/>
    <mergeCell ref="I142:I143"/>
    <mergeCell ref="I89:I90"/>
    <mergeCell ref="I91:I98"/>
    <mergeCell ref="I99:I100"/>
    <mergeCell ref="I101:I102"/>
    <mergeCell ref="I103:I104"/>
    <mergeCell ref="I105:I106"/>
    <mergeCell ref="I109:I111"/>
    <mergeCell ref="I117:I121"/>
    <mergeCell ref="I122:I123"/>
    <mergeCell ref="I65:I66"/>
    <mergeCell ref="I67:I68"/>
    <mergeCell ref="I69:I70"/>
    <mergeCell ref="I71:I78"/>
    <mergeCell ref="I79:I80"/>
    <mergeCell ref="I81:I82"/>
    <mergeCell ref="I83:I84"/>
    <mergeCell ref="I85:I86"/>
    <mergeCell ref="I87:I88"/>
    <mergeCell ref="H146:H147"/>
    <mergeCell ref="H148:H152"/>
    <mergeCell ref="H162:H169"/>
    <mergeCell ref="H179:H186"/>
    <mergeCell ref="H195:H197"/>
    <mergeCell ref="I4:I5"/>
    <mergeCell ref="I14:I15"/>
    <mergeCell ref="I16:I17"/>
    <mergeCell ref="I18:I19"/>
    <mergeCell ref="I20:I21"/>
    <mergeCell ref="I22:I23"/>
    <mergeCell ref="I24:I30"/>
    <mergeCell ref="I31:I32"/>
    <mergeCell ref="I33:I34"/>
    <mergeCell ref="I35:I36"/>
    <mergeCell ref="I37:I38"/>
    <mergeCell ref="I39:I41"/>
    <mergeCell ref="I42:I43"/>
    <mergeCell ref="I44:I45"/>
    <mergeCell ref="I46:I47"/>
    <mergeCell ref="I48:I49"/>
    <mergeCell ref="I51:I60"/>
    <mergeCell ref="I61:I62"/>
    <mergeCell ref="I63:I64"/>
    <mergeCell ref="H126:H127"/>
    <mergeCell ref="H128:H129"/>
    <mergeCell ref="H130:H131"/>
    <mergeCell ref="H132:H133"/>
    <mergeCell ref="H134:H137"/>
    <mergeCell ref="H138:H139"/>
    <mergeCell ref="H140:H141"/>
    <mergeCell ref="H142:H143"/>
    <mergeCell ref="H144:H145"/>
    <mergeCell ref="H91:H98"/>
    <mergeCell ref="H99:H100"/>
    <mergeCell ref="H101:H102"/>
    <mergeCell ref="H103:H104"/>
    <mergeCell ref="H105:H106"/>
    <mergeCell ref="H109:H111"/>
    <mergeCell ref="H117:H121"/>
    <mergeCell ref="H122:H123"/>
    <mergeCell ref="H124:H125"/>
    <mergeCell ref="H67:H68"/>
    <mergeCell ref="H69:H70"/>
    <mergeCell ref="H71:H78"/>
    <mergeCell ref="H79:H80"/>
    <mergeCell ref="H81:H82"/>
    <mergeCell ref="H83:H84"/>
    <mergeCell ref="H85:H86"/>
    <mergeCell ref="H87:H88"/>
    <mergeCell ref="H89:H90"/>
    <mergeCell ref="H39:H41"/>
    <mergeCell ref="H42:H43"/>
    <mergeCell ref="H44:H45"/>
    <mergeCell ref="H46:H47"/>
    <mergeCell ref="H48:H49"/>
    <mergeCell ref="H51:H60"/>
    <mergeCell ref="H61:H62"/>
    <mergeCell ref="H63:H64"/>
    <mergeCell ref="H65:H66"/>
    <mergeCell ref="H16:H17"/>
    <mergeCell ref="H18:H19"/>
    <mergeCell ref="H20:H21"/>
    <mergeCell ref="H22:H23"/>
    <mergeCell ref="H24:H30"/>
    <mergeCell ref="H31:H32"/>
    <mergeCell ref="H33:H34"/>
    <mergeCell ref="H35:H36"/>
    <mergeCell ref="H37:H38"/>
    <mergeCell ref="G138:G139"/>
    <mergeCell ref="G140:G141"/>
    <mergeCell ref="G142:G143"/>
    <mergeCell ref="G144:G145"/>
    <mergeCell ref="G146:G147"/>
    <mergeCell ref="G148:G152"/>
    <mergeCell ref="G162:G169"/>
    <mergeCell ref="G179:G186"/>
    <mergeCell ref="G195:G197"/>
    <mergeCell ref="G109:G111"/>
    <mergeCell ref="G117:G121"/>
    <mergeCell ref="G122:G123"/>
    <mergeCell ref="G124:G125"/>
    <mergeCell ref="G126:G127"/>
    <mergeCell ref="G128:G129"/>
    <mergeCell ref="G130:G131"/>
    <mergeCell ref="G132:G133"/>
    <mergeCell ref="G134:G137"/>
    <mergeCell ref="G83:G84"/>
    <mergeCell ref="G85:G86"/>
    <mergeCell ref="G87:G88"/>
    <mergeCell ref="G89:G90"/>
    <mergeCell ref="G91:G98"/>
    <mergeCell ref="G99:G100"/>
    <mergeCell ref="G101:G102"/>
    <mergeCell ref="G103:G104"/>
    <mergeCell ref="G105:G106"/>
    <mergeCell ref="G51:G60"/>
    <mergeCell ref="G61:G62"/>
    <mergeCell ref="G63:G64"/>
    <mergeCell ref="G65:G66"/>
    <mergeCell ref="G67:G68"/>
    <mergeCell ref="G69:G70"/>
    <mergeCell ref="G71:G78"/>
    <mergeCell ref="G79:G80"/>
    <mergeCell ref="G81:G82"/>
    <mergeCell ref="F140:F141"/>
    <mergeCell ref="F142:F143"/>
    <mergeCell ref="F144:F145"/>
    <mergeCell ref="F146:F147"/>
    <mergeCell ref="F148:F152"/>
    <mergeCell ref="F162:F169"/>
    <mergeCell ref="F179:F186"/>
    <mergeCell ref="F195:F197"/>
    <mergeCell ref="G11:G13"/>
    <mergeCell ref="G14:G15"/>
    <mergeCell ref="G16:G17"/>
    <mergeCell ref="G18:G19"/>
    <mergeCell ref="G20:G21"/>
    <mergeCell ref="G22:G23"/>
    <mergeCell ref="G24:G30"/>
    <mergeCell ref="G31:G32"/>
    <mergeCell ref="G33:G34"/>
    <mergeCell ref="G35:G36"/>
    <mergeCell ref="G37:G38"/>
    <mergeCell ref="G39:G41"/>
    <mergeCell ref="G42:G43"/>
    <mergeCell ref="G44:G45"/>
    <mergeCell ref="G46:G47"/>
    <mergeCell ref="G48:G49"/>
    <mergeCell ref="F117:F121"/>
    <mergeCell ref="F122:F123"/>
    <mergeCell ref="F124:F125"/>
    <mergeCell ref="F126:F127"/>
    <mergeCell ref="F128:F129"/>
    <mergeCell ref="F130:F131"/>
    <mergeCell ref="F132:F133"/>
    <mergeCell ref="F134:F137"/>
    <mergeCell ref="F138:F139"/>
    <mergeCell ref="F85:F86"/>
    <mergeCell ref="F87:F88"/>
    <mergeCell ref="F89:F90"/>
    <mergeCell ref="F91:F98"/>
    <mergeCell ref="F99:F100"/>
    <mergeCell ref="F101:F102"/>
    <mergeCell ref="F103:F104"/>
    <mergeCell ref="F105:F106"/>
    <mergeCell ref="F109:F111"/>
    <mergeCell ref="F61:F62"/>
    <mergeCell ref="F63:F64"/>
    <mergeCell ref="F65:F66"/>
    <mergeCell ref="F67:F68"/>
    <mergeCell ref="F69:F70"/>
    <mergeCell ref="F71:F78"/>
    <mergeCell ref="F79:F80"/>
    <mergeCell ref="F81:F82"/>
    <mergeCell ref="F83:F84"/>
    <mergeCell ref="E142:E143"/>
    <mergeCell ref="E144:E145"/>
    <mergeCell ref="E146:E147"/>
    <mergeCell ref="E148:E152"/>
    <mergeCell ref="E162:E169"/>
    <mergeCell ref="E179:E186"/>
    <mergeCell ref="E195:E197"/>
    <mergeCell ref="F11:F13"/>
    <mergeCell ref="F14:F15"/>
    <mergeCell ref="F16:F17"/>
    <mergeCell ref="F18:F19"/>
    <mergeCell ref="F20:F21"/>
    <mergeCell ref="F22:F23"/>
    <mergeCell ref="F24:F30"/>
    <mergeCell ref="F31:F32"/>
    <mergeCell ref="F33:F34"/>
    <mergeCell ref="F35:F36"/>
    <mergeCell ref="F37:F38"/>
    <mergeCell ref="F39:F41"/>
    <mergeCell ref="F42:F43"/>
    <mergeCell ref="F44:F45"/>
    <mergeCell ref="F46:F47"/>
    <mergeCell ref="F48:F49"/>
    <mergeCell ref="F51:F60"/>
    <mergeCell ref="E122:E123"/>
    <mergeCell ref="E124:E125"/>
    <mergeCell ref="E126:E127"/>
    <mergeCell ref="E128:E129"/>
    <mergeCell ref="E130:E131"/>
    <mergeCell ref="E132:E133"/>
    <mergeCell ref="E134:E137"/>
    <mergeCell ref="E138:E139"/>
    <mergeCell ref="E140:E141"/>
    <mergeCell ref="E87:E88"/>
    <mergeCell ref="E89:E90"/>
    <mergeCell ref="E91:E98"/>
    <mergeCell ref="E99:E100"/>
    <mergeCell ref="E101:E102"/>
    <mergeCell ref="E103:E104"/>
    <mergeCell ref="E105:E106"/>
    <mergeCell ref="E109:E111"/>
    <mergeCell ref="E117:E121"/>
    <mergeCell ref="E63:E64"/>
    <mergeCell ref="E65:E66"/>
    <mergeCell ref="E67:E68"/>
    <mergeCell ref="E69:E70"/>
    <mergeCell ref="E71:E78"/>
    <mergeCell ref="E79:E80"/>
    <mergeCell ref="E81:E82"/>
    <mergeCell ref="E83:E84"/>
    <mergeCell ref="E85:E86"/>
    <mergeCell ref="D144:D145"/>
    <mergeCell ref="D146:D147"/>
    <mergeCell ref="D148:D152"/>
    <mergeCell ref="D162:D169"/>
    <mergeCell ref="D179:D186"/>
    <mergeCell ref="D195:D197"/>
    <mergeCell ref="E4:E5"/>
    <mergeCell ref="E14:E15"/>
    <mergeCell ref="E16:E17"/>
    <mergeCell ref="E18:E19"/>
    <mergeCell ref="E20:E21"/>
    <mergeCell ref="E22:E23"/>
    <mergeCell ref="E24:E30"/>
    <mergeCell ref="E31:E32"/>
    <mergeCell ref="E33:E34"/>
    <mergeCell ref="E35:E36"/>
    <mergeCell ref="E37:E38"/>
    <mergeCell ref="E39:E41"/>
    <mergeCell ref="E42:E43"/>
    <mergeCell ref="E44:E45"/>
    <mergeCell ref="E46:E47"/>
    <mergeCell ref="E48:E49"/>
    <mergeCell ref="E51:E60"/>
    <mergeCell ref="E61:E62"/>
    <mergeCell ref="D124:D125"/>
    <mergeCell ref="D126:D127"/>
    <mergeCell ref="D128:D129"/>
    <mergeCell ref="D130:D131"/>
    <mergeCell ref="D132:D133"/>
    <mergeCell ref="D134:D137"/>
    <mergeCell ref="D138:D139"/>
    <mergeCell ref="D140:D141"/>
    <mergeCell ref="D142:D143"/>
    <mergeCell ref="D89:D90"/>
    <mergeCell ref="D91:D98"/>
    <mergeCell ref="D99:D100"/>
    <mergeCell ref="D101:D102"/>
    <mergeCell ref="D103:D104"/>
    <mergeCell ref="D105:D106"/>
    <mergeCell ref="D109:D111"/>
    <mergeCell ref="D117:D121"/>
    <mergeCell ref="D122:D123"/>
    <mergeCell ref="D65:D66"/>
    <mergeCell ref="D67:D68"/>
    <mergeCell ref="D69:D70"/>
    <mergeCell ref="D71:D78"/>
    <mergeCell ref="D79:D80"/>
    <mergeCell ref="D81:D82"/>
    <mergeCell ref="D83:D84"/>
    <mergeCell ref="D85:D86"/>
    <mergeCell ref="D87:D88"/>
    <mergeCell ref="C144:C145"/>
    <mergeCell ref="C146:C147"/>
    <mergeCell ref="C148:C152"/>
    <mergeCell ref="C162:C169"/>
    <mergeCell ref="C179:C186"/>
    <mergeCell ref="C195:C197"/>
    <mergeCell ref="D14:D15"/>
    <mergeCell ref="D16:D17"/>
    <mergeCell ref="D18:D19"/>
    <mergeCell ref="D20:D21"/>
    <mergeCell ref="D22:D23"/>
    <mergeCell ref="D24:D30"/>
    <mergeCell ref="D31:D32"/>
    <mergeCell ref="D33:D34"/>
    <mergeCell ref="D35:D36"/>
    <mergeCell ref="D37:D38"/>
    <mergeCell ref="D39:D41"/>
    <mergeCell ref="D42:D43"/>
    <mergeCell ref="D44:D45"/>
    <mergeCell ref="D46:D47"/>
    <mergeCell ref="D48:D49"/>
    <mergeCell ref="D51:D60"/>
    <mergeCell ref="D61:D62"/>
    <mergeCell ref="D63:D64"/>
    <mergeCell ref="C124:C125"/>
    <mergeCell ref="C126:C127"/>
    <mergeCell ref="C128:C129"/>
    <mergeCell ref="C130:C131"/>
    <mergeCell ref="C132:C133"/>
    <mergeCell ref="C134:C137"/>
    <mergeCell ref="C138:C139"/>
    <mergeCell ref="C140:C141"/>
    <mergeCell ref="C142:C143"/>
    <mergeCell ref="C89:C90"/>
    <mergeCell ref="C91:C98"/>
    <mergeCell ref="C99:C100"/>
    <mergeCell ref="C101:C102"/>
    <mergeCell ref="C103:C104"/>
    <mergeCell ref="C105:C106"/>
    <mergeCell ref="C109:C111"/>
    <mergeCell ref="C117:C121"/>
    <mergeCell ref="C122:C123"/>
    <mergeCell ref="C65:C66"/>
    <mergeCell ref="C67:C68"/>
    <mergeCell ref="C69:C70"/>
    <mergeCell ref="C71:C78"/>
    <mergeCell ref="C79:C80"/>
    <mergeCell ref="C81:C82"/>
    <mergeCell ref="C83:C84"/>
    <mergeCell ref="C85:C86"/>
    <mergeCell ref="C87:C88"/>
    <mergeCell ref="B144:B145"/>
    <mergeCell ref="B146:B147"/>
    <mergeCell ref="B148:B152"/>
    <mergeCell ref="B162:B169"/>
    <mergeCell ref="B179:B186"/>
    <mergeCell ref="B195:B197"/>
    <mergeCell ref="C14:C15"/>
    <mergeCell ref="C16:C17"/>
    <mergeCell ref="C18:C19"/>
    <mergeCell ref="C20:C21"/>
    <mergeCell ref="C22:C23"/>
    <mergeCell ref="C24:C30"/>
    <mergeCell ref="C31:C32"/>
    <mergeCell ref="C33:C34"/>
    <mergeCell ref="C35:C36"/>
    <mergeCell ref="C37:C38"/>
    <mergeCell ref="C39:C41"/>
    <mergeCell ref="C42:C43"/>
    <mergeCell ref="C44:C45"/>
    <mergeCell ref="C46:C47"/>
    <mergeCell ref="C48:C49"/>
    <mergeCell ref="C51:C60"/>
    <mergeCell ref="C61:C62"/>
    <mergeCell ref="C63:C64"/>
    <mergeCell ref="B124:B125"/>
    <mergeCell ref="B126:B127"/>
    <mergeCell ref="B128:B129"/>
    <mergeCell ref="B130:B131"/>
    <mergeCell ref="B132:B133"/>
    <mergeCell ref="B134:B137"/>
    <mergeCell ref="B138:B139"/>
    <mergeCell ref="B140:B141"/>
    <mergeCell ref="B142:B143"/>
    <mergeCell ref="B89:B90"/>
    <mergeCell ref="B91:B98"/>
    <mergeCell ref="B99:B100"/>
    <mergeCell ref="B101:B102"/>
    <mergeCell ref="B103:B104"/>
    <mergeCell ref="B105:B106"/>
    <mergeCell ref="B109:B111"/>
    <mergeCell ref="B117:B121"/>
    <mergeCell ref="B122:B123"/>
    <mergeCell ref="B65:B66"/>
    <mergeCell ref="B67:B68"/>
    <mergeCell ref="B69:B70"/>
    <mergeCell ref="B71:B78"/>
    <mergeCell ref="B79:B80"/>
    <mergeCell ref="B81:B82"/>
    <mergeCell ref="B83:B84"/>
    <mergeCell ref="B85:B86"/>
    <mergeCell ref="B87:B88"/>
    <mergeCell ref="A146:A147"/>
    <mergeCell ref="A148:A152"/>
    <mergeCell ref="A162:A169"/>
    <mergeCell ref="A179:A186"/>
    <mergeCell ref="A195:A197"/>
    <mergeCell ref="B4:B5"/>
    <mergeCell ref="B14:B15"/>
    <mergeCell ref="B16:B17"/>
    <mergeCell ref="B18:B19"/>
    <mergeCell ref="B20:B21"/>
    <mergeCell ref="B22:B23"/>
    <mergeCell ref="B24:B30"/>
    <mergeCell ref="B31:B32"/>
    <mergeCell ref="B33:B34"/>
    <mergeCell ref="B35:B36"/>
    <mergeCell ref="B37:B38"/>
    <mergeCell ref="B39:B41"/>
    <mergeCell ref="B42:B43"/>
    <mergeCell ref="B44:B45"/>
    <mergeCell ref="B46:B47"/>
    <mergeCell ref="B48:B49"/>
    <mergeCell ref="B51:B60"/>
    <mergeCell ref="B61:B62"/>
    <mergeCell ref="B63:B64"/>
    <mergeCell ref="A126:A127"/>
    <mergeCell ref="A128:A129"/>
    <mergeCell ref="A130:A131"/>
    <mergeCell ref="A132:A133"/>
    <mergeCell ref="A134:A137"/>
    <mergeCell ref="A138:A139"/>
    <mergeCell ref="A140:A141"/>
    <mergeCell ref="A142:A143"/>
    <mergeCell ref="A144:A145"/>
    <mergeCell ref="A91:A98"/>
    <mergeCell ref="A99:A100"/>
    <mergeCell ref="A101:A102"/>
    <mergeCell ref="A103:A104"/>
    <mergeCell ref="A105:A106"/>
    <mergeCell ref="A109:A111"/>
    <mergeCell ref="A117:A121"/>
    <mergeCell ref="A122:A123"/>
    <mergeCell ref="A124:A125"/>
    <mergeCell ref="A67:A68"/>
    <mergeCell ref="A69:A70"/>
    <mergeCell ref="A71:A78"/>
    <mergeCell ref="A79:A80"/>
    <mergeCell ref="A81:A82"/>
    <mergeCell ref="A83:A84"/>
    <mergeCell ref="A85:A86"/>
    <mergeCell ref="A87:A88"/>
    <mergeCell ref="A89:A90"/>
    <mergeCell ref="A39:A41"/>
    <mergeCell ref="A42:A43"/>
    <mergeCell ref="A44:A45"/>
    <mergeCell ref="A46:A47"/>
    <mergeCell ref="A48:A49"/>
    <mergeCell ref="A51:A60"/>
    <mergeCell ref="A61:A62"/>
    <mergeCell ref="A63:A64"/>
    <mergeCell ref="A65:A66"/>
    <mergeCell ref="A16:A17"/>
    <mergeCell ref="A18:A19"/>
    <mergeCell ref="A20:A21"/>
    <mergeCell ref="A22:A23"/>
    <mergeCell ref="A24:A30"/>
    <mergeCell ref="A31:A32"/>
    <mergeCell ref="A33:A34"/>
    <mergeCell ref="A35:A36"/>
    <mergeCell ref="A37:A38"/>
    <mergeCell ref="A2:T2"/>
    <mergeCell ref="C4:D4"/>
    <mergeCell ref="F4:G4"/>
    <mergeCell ref="L4:N4"/>
    <mergeCell ref="O7:Q7"/>
    <mergeCell ref="R7:T7"/>
    <mergeCell ref="A4:A5"/>
    <mergeCell ref="A11:A13"/>
    <mergeCell ref="A14:A15"/>
    <mergeCell ref="H4:H5"/>
    <mergeCell ref="H14:H15"/>
    <mergeCell ref="M11:M13"/>
    <mergeCell ref="M14:M15"/>
    <mergeCell ref="Q14:Q15"/>
    <mergeCell ref="S14:S15"/>
    <mergeCell ref="O4:Q5"/>
    <mergeCell ref="R4:T5"/>
  </mergeCells>
  <phoneticPr fontId="16" type="noConversion"/>
  <dataValidations count="39">
    <dataValidation type="custom" allowBlank="1" showInputMessage="1" showErrorMessage="1" errorTitle="效益量值出错" error="本年投资计划大于零，效益量值应大于零" promptTitle="受益" prompt="当本年计划资金有值，应有受益人口数或新增灌溉面积等" sqref="S13">
      <formula1>IF(L13:L227&gt;0,S13:S227&gt;0,0)</formula1>
    </dataValidation>
    <dataValidation type="list" allowBlank="1" showInputMessage="1" showErrorMessage="1" sqref="R50 R206:R210 R212:R215">
      <formula1>$R$196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52">
      <formula1>IF(L54&gt;=0,S52&gt;0,0)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54">
      <formula1>IF(L55&gt;=0,S54&gt;0,0)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60 S71 S91 S98 S14:S51 S75:S78 S109:S162 S169:S193 S198:S229">
      <formula1>IF(L14&gt;=0,S14&gt;0,0)</formula1>
    </dataValidation>
    <dataValidation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3"/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6">
      <formula1>IF(L164&gt;=0,S166&gt;0,0)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7">
      <formula1>IF(L164&gt;=0,S167&gt;0,0)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8">
      <formula1>IF(L164&gt;=0,S168&gt;0,0)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5">
      <formula1>IF(L195&gt;0,S195&gt;0,0)</formula1>
    </dataValidation>
    <dataValidation type="list" allowBlank="1" showInputMessage="1" showErrorMessage="1" sqref="E14:E23 E31:E38 E42:E49 E61:E70 E79:E90 E99:E106 E112:E116 E122:E133 E138:E147 E153:E161 E170:E178 E187:E193 E198:E204 E206:E210 E212:E215 E217:E218 E220:E224">
      <formula1>$E$11:$E$13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4:G23 G31:G38 G42:G49 G61:G70 G79:G90 G99:G106 G112:G116 G122:G133 G138:G147 G153:G161 G170:G178 G187:G193 G198:G204 G206:G210 G212:G215 G217:G218 G220:G224">
      <formula1>IF(L14&gt;=0,G14&gt;0,0)</formula1>
    </dataValidation>
    <dataValidation showInputMessage="1" showErrorMessage="1" errorTitle="有投资无项目" error="“本年计划投资”值大于零时，“本年项目数量”值也应大于零。" promptTitle="效益量" prompt="本年计划投资额大于零，建设项目数也应大于零" sqref="G24:G30 L24:N30"/>
    <dataValidation type="list" allowBlank="1" showInputMessage="1" showErrorMessage="1" sqref="O14:O23">
      <formula1>$O$11:$O$13</formula1>
    </dataValidation>
    <dataValidation type="list" allowBlank="1" showInputMessage="1" showErrorMessage="1" sqref="O31:O38">
      <formula1>$O$24:$O$30</formula1>
    </dataValidation>
    <dataValidation type="list" allowBlank="1" showInputMessage="1" showErrorMessage="1" sqref="O42:O49">
      <formula1>$O$39:$O$41</formula1>
    </dataValidation>
    <dataValidation type="list" allowBlank="1" showInputMessage="1" showErrorMessage="1" sqref="O61:O70">
      <formula1>$O$51:$O$60</formula1>
    </dataValidation>
    <dataValidation type="list" allowBlank="1" showInputMessage="1" showErrorMessage="1" sqref="O79:O90">
      <formula1>$O$71:$O$78</formula1>
    </dataValidation>
    <dataValidation type="list" allowBlank="1" showInputMessage="1" showErrorMessage="1" sqref="O99:O106">
      <formula1>$O$91:$O$98</formula1>
    </dataValidation>
    <dataValidation type="list" allowBlank="1" showInputMessage="1" showErrorMessage="1" sqref="O112:O116">
      <formula1>$O$109:$O$111</formula1>
    </dataValidation>
    <dataValidation type="list" allowBlank="1" showInputMessage="1" showErrorMessage="1" sqref="O122:O133">
      <formula1>$O$117:$O$121</formula1>
    </dataValidation>
    <dataValidation type="list" allowBlank="1" showInputMessage="1" showErrorMessage="1" sqref="O138:O147">
      <formula1>$O$134:$O$137</formula1>
    </dataValidation>
    <dataValidation type="list" allowBlank="1" showInputMessage="1" showErrorMessage="1" sqref="O153:O161">
      <formula1>$O$148:$O$152</formula1>
    </dataValidation>
    <dataValidation type="list" allowBlank="1" showInputMessage="1" showErrorMessage="1" sqref="O170:O178">
      <formula1>$O$162:$O$169</formula1>
    </dataValidation>
    <dataValidation type="list" allowBlank="1" showInputMessage="1" showErrorMessage="1" sqref="O187:O193">
      <formula1>$O$179:$O$186</formula1>
    </dataValidation>
    <dataValidation type="list" allowBlank="1" showInputMessage="1" showErrorMessage="1" sqref="O198:O204">
      <formula1>$O$195:$O$197</formula1>
    </dataValidation>
    <dataValidation type="list" allowBlank="1" showInputMessage="1" showErrorMessage="1" sqref="O206:O210">
      <formula1>$O$205</formula1>
    </dataValidation>
    <dataValidation type="list" allowBlank="1" showInputMessage="1" showErrorMessage="1" sqref="O212:O215 O217:O218">
      <formula1>$O$211</formula1>
    </dataValidation>
    <dataValidation type="list" allowBlank="1" showInputMessage="1" showErrorMessage="1" sqref="O220:O224">
      <formula1>$O$219</formula1>
    </dataValidation>
    <dataValidation type="list" allowBlank="1" showInputMessage="1" showErrorMessage="1" sqref="R14:R23">
      <formula1>$R$11</formula1>
    </dataValidation>
    <dataValidation type="list" allowBlank="1" showInputMessage="1" showErrorMessage="1" sqref="R31:R38">
      <formula1>$R$25:$R$29</formula1>
    </dataValidation>
    <dataValidation type="list" allowBlank="1" showInputMessage="1" showErrorMessage="1" sqref="R42:R49 R112:R116 R187:R193 R217:R218">
      <formula1>#REF!</formula1>
    </dataValidation>
    <dataValidation type="list" allowBlank="1" showInputMessage="1" showErrorMessage="1" sqref="R61:R70 R79:R90 R99:R106">
      <formula1>"受益移民,人均年增收"</formula1>
    </dataValidation>
    <dataValidation type="list" allowBlank="1" showInputMessage="1" showErrorMessage="1" sqref="R122:R133">
      <formula1>$R$118:$R$119</formula1>
    </dataValidation>
    <dataValidation type="list" allowBlank="1" showInputMessage="1" showErrorMessage="1" sqref="R138:R147">
      <formula1>$R$135:$R$137</formula1>
    </dataValidation>
    <dataValidation type="list" allowBlank="1" showInputMessage="1" showErrorMessage="1" sqref="R153:R161">
      <formula1>$R$149:$R$150</formula1>
    </dataValidation>
    <dataValidation type="list" allowBlank="1" showInputMessage="1" showErrorMessage="1" sqref="R170:R178">
      <formula1>$R$163:$R$164</formula1>
    </dataValidation>
    <dataValidation type="list" allowBlank="1" showInputMessage="1" showErrorMessage="1" sqref="R198:R204">
      <formula1>$R$196:$R$197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64:S165">
      <formula1>IF(L163&gt;=0,S164&gt;0,0)</formula1>
    </dataValidation>
  </dataValidations>
  <printOptions horizontalCentered="1"/>
  <pageMargins left="0.59055118110236204" right="0.59055118110236204" top="0.78740157480314998" bottom="0.78740157480314998" header="0.39370078740157499" footer="0.39370078740157499"/>
  <pageSetup paperSize="9" orientation="landscape" useFirstPageNumber="1" r:id="rId1"/>
  <headerFooter alignWithMargins="0">
    <oddFooter>&amp;C第 &amp;P 页，共 &amp;N 页</oddFooter>
    <firstFooter>&amp;C:3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986"/>
  <sheetViews>
    <sheetView showGridLines="0" showZeros="0" view="pageBreakPreview" zoomScaleNormal="100" workbookViewId="0">
      <pane ySplit="5" topLeftCell="A6" activePane="bottomLeft" state="frozen"/>
      <selection pane="bottomLeft" activeCell="X93" sqref="X93"/>
    </sheetView>
  </sheetViews>
  <sheetFormatPr defaultColWidth="9" defaultRowHeight="18" customHeight="1"/>
  <cols>
    <col min="1" max="1" width="20.125" style="9" customWidth="1"/>
    <col min="2" max="4" width="5.125" style="10" customWidth="1"/>
    <col min="5" max="5" width="3.875" style="10" customWidth="1"/>
    <col min="6" max="7" width="3.625" style="10" customWidth="1"/>
    <col min="8" max="8" width="4.625" style="10" customWidth="1"/>
    <col min="9" max="11" width="3.625" style="10" customWidth="1"/>
    <col min="12" max="12" width="4.625" style="11" customWidth="1"/>
    <col min="13" max="13" width="5.25" style="10" customWidth="1"/>
    <col min="14" max="14" width="4.625" style="10" customWidth="1"/>
    <col min="15" max="15" width="14.125" style="12" customWidth="1"/>
    <col min="16" max="16" width="4.5" style="10" customWidth="1"/>
    <col min="17" max="17" width="5.125" style="9" customWidth="1"/>
    <col min="18" max="18" width="16.5" style="12" customWidth="1"/>
    <col min="19" max="19" width="4.75" style="13" customWidth="1"/>
    <col min="20" max="20" width="3.75" style="9" customWidth="1"/>
    <col min="21" max="21" width="5.125" style="12" customWidth="1"/>
    <col min="22" max="22" width="5.625" style="10" customWidth="1"/>
    <col min="23" max="16384" width="9" style="14"/>
  </cols>
  <sheetData>
    <row r="1" spans="1:23" ht="18" customHeight="1">
      <c r="A1" s="15" t="s">
        <v>162</v>
      </c>
    </row>
    <row r="2" spans="1:23" s="1" customFormat="1" ht="42" customHeight="1">
      <c r="A2" s="219" t="s">
        <v>163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94"/>
      <c r="V2" s="95" t="s">
        <v>2</v>
      </c>
      <c r="W2" s="94"/>
    </row>
    <row r="3" spans="1:23" s="2" customFormat="1" ht="20.25" customHeight="1">
      <c r="A3" s="16"/>
      <c r="B3" s="17"/>
      <c r="L3" s="51"/>
      <c r="O3" s="52"/>
      <c r="P3" s="53"/>
      <c r="Q3" s="96"/>
      <c r="R3" s="97" t="s">
        <v>3</v>
      </c>
      <c r="S3" s="98"/>
      <c r="T3" s="99"/>
      <c r="U3" s="97"/>
      <c r="V3" s="95"/>
      <c r="W3" s="100"/>
    </row>
    <row r="4" spans="1:23" s="2" customFormat="1" ht="17.25" customHeight="1">
      <c r="A4" s="224" t="s">
        <v>4</v>
      </c>
      <c r="B4" s="224" t="s">
        <v>5</v>
      </c>
      <c r="C4" s="220" t="s">
        <v>6</v>
      </c>
      <c r="D4" s="220"/>
      <c r="E4" s="224" t="s">
        <v>7</v>
      </c>
      <c r="F4" s="220" t="s">
        <v>8</v>
      </c>
      <c r="G4" s="220"/>
      <c r="H4" s="224" t="s">
        <v>9</v>
      </c>
      <c r="I4" s="224" t="s">
        <v>10</v>
      </c>
      <c r="J4" s="224" t="s">
        <v>11</v>
      </c>
      <c r="K4" s="224" t="s">
        <v>12</v>
      </c>
      <c r="L4" s="220" t="s">
        <v>13</v>
      </c>
      <c r="M4" s="220"/>
      <c r="N4" s="220"/>
      <c r="O4" s="245" t="s">
        <v>14</v>
      </c>
      <c r="P4" s="248"/>
      <c r="Q4" s="256"/>
      <c r="R4" s="245" t="s">
        <v>15</v>
      </c>
      <c r="S4" s="248"/>
      <c r="T4" s="256"/>
      <c r="U4" s="101"/>
      <c r="V4" s="95"/>
      <c r="W4" s="100"/>
    </row>
    <row r="5" spans="1:23" s="2" customFormat="1" ht="27" customHeight="1">
      <c r="A5" s="225"/>
      <c r="B5" s="225"/>
      <c r="C5" s="19" t="s">
        <v>16</v>
      </c>
      <c r="D5" s="19" t="s">
        <v>17</v>
      </c>
      <c r="E5" s="225"/>
      <c r="F5" s="19" t="s">
        <v>18</v>
      </c>
      <c r="G5" s="19" t="s">
        <v>19</v>
      </c>
      <c r="H5" s="225"/>
      <c r="I5" s="225"/>
      <c r="J5" s="225"/>
      <c r="K5" s="225"/>
      <c r="L5" s="20" t="s">
        <v>20</v>
      </c>
      <c r="M5" s="20" t="s">
        <v>21</v>
      </c>
      <c r="N5" s="20" t="s">
        <v>22</v>
      </c>
      <c r="O5" s="246"/>
      <c r="P5" s="249"/>
      <c r="Q5" s="257"/>
      <c r="R5" s="246"/>
      <c r="S5" s="249"/>
      <c r="T5" s="257"/>
      <c r="U5" s="101"/>
      <c r="V5" s="95"/>
      <c r="W5" s="100"/>
    </row>
    <row r="6" spans="1:23" s="2" customFormat="1" ht="21" customHeight="1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  <c r="J6" s="21">
        <v>10</v>
      </c>
      <c r="K6" s="21">
        <v>11</v>
      </c>
      <c r="L6" s="56">
        <v>12</v>
      </c>
      <c r="M6" s="21">
        <v>13</v>
      </c>
      <c r="N6" s="21">
        <v>14</v>
      </c>
      <c r="O6" s="203">
        <v>15</v>
      </c>
      <c r="P6" s="204"/>
      <c r="Q6" s="208"/>
      <c r="R6" s="209">
        <v>16</v>
      </c>
      <c r="S6" s="210"/>
      <c r="T6" s="211"/>
      <c r="U6" s="101">
        <f>S6+P6+L6+G6</f>
        <v>19</v>
      </c>
      <c r="V6" s="100">
        <f t="shared" ref="V6:V69" si="0">S6+P6+L6+G6</f>
        <v>19</v>
      </c>
      <c r="W6" s="100"/>
    </row>
    <row r="7" spans="1:23" s="2" customFormat="1" ht="21" customHeight="1">
      <c r="A7" s="22" t="s">
        <v>23</v>
      </c>
      <c r="B7" s="22"/>
      <c r="C7" s="22"/>
      <c r="D7" s="22"/>
      <c r="E7" s="22"/>
      <c r="F7" s="22"/>
      <c r="G7" s="23">
        <f t="shared" ref="G7:P7" si="1">G8</f>
        <v>60</v>
      </c>
      <c r="H7" s="23">
        <f t="shared" si="1"/>
        <v>0</v>
      </c>
      <c r="I7" s="23">
        <f t="shared" si="1"/>
        <v>0</v>
      </c>
      <c r="J7" s="23">
        <f t="shared" si="1"/>
        <v>0</v>
      </c>
      <c r="K7" s="23">
        <f t="shared" si="1"/>
        <v>0</v>
      </c>
      <c r="L7" s="31">
        <f t="shared" si="1"/>
        <v>313.60000000000002</v>
      </c>
      <c r="M7" s="31">
        <f t="shared" si="1"/>
        <v>253</v>
      </c>
      <c r="N7" s="31">
        <f t="shared" si="1"/>
        <v>60.6</v>
      </c>
      <c r="O7" s="205">
        <f t="shared" si="1"/>
        <v>0</v>
      </c>
      <c r="P7" s="206">
        <f t="shared" si="1"/>
        <v>0</v>
      </c>
      <c r="Q7" s="212"/>
      <c r="R7" s="205">
        <f>R8</f>
        <v>0</v>
      </c>
      <c r="S7" s="206">
        <f>S8</f>
        <v>0</v>
      </c>
      <c r="T7" s="212"/>
      <c r="U7" s="135"/>
      <c r="V7" s="111">
        <f t="shared" si="0"/>
        <v>373.6</v>
      </c>
    </row>
    <row r="8" spans="1:23" s="6" customFormat="1" ht="25.15" customHeight="1">
      <c r="A8" s="30" t="s">
        <v>24</v>
      </c>
      <c r="B8" s="22"/>
      <c r="C8" s="22"/>
      <c r="D8" s="22"/>
      <c r="E8" s="22"/>
      <c r="F8" s="22" t="s">
        <v>25</v>
      </c>
      <c r="G8" s="31">
        <f>G9+G141+G223+G247</f>
        <v>60</v>
      </c>
      <c r="H8" s="32"/>
      <c r="I8" s="32"/>
      <c r="J8" s="32"/>
      <c r="K8" s="73"/>
      <c r="L8" s="31">
        <f t="shared" ref="L8:N8" si="2">L9+L141+L223+L247</f>
        <v>313.60000000000002</v>
      </c>
      <c r="M8" s="31">
        <f t="shared" si="2"/>
        <v>253</v>
      </c>
      <c r="N8" s="31">
        <f t="shared" si="2"/>
        <v>60.6</v>
      </c>
      <c r="O8" s="48"/>
      <c r="P8" s="207"/>
      <c r="Q8" s="213"/>
      <c r="R8" s="117"/>
      <c r="S8" s="118"/>
      <c r="T8" s="119"/>
      <c r="U8" s="135"/>
      <c r="V8" s="111">
        <f t="shared" si="0"/>
        <v>373.6</v>
      </c>
      <c r="W8" s="120"/>
    </row>
    <row r="9" spans="1:23" s="7" customFormat="1" ht="21" customHeight="1">
      <c r="A9" s="33" t="s">
        <v>26</v>
      </c>
      <c r="B9" s="34"/>
      <c r="C9" s="34"/>
      <c r="D9" s="34"/>
      <c r="E9" s="35"/>
      <c r="F9" s="34" t="s">
        <v>25</v>
      </c>
      <c r="G9" s="36">
        <f>G10+G68+G125</f>
        <v>56</v>
      </c>
      <c r="H9" s="34"/>
      <c r="I9" s="34"/>
      <c r="J9" s="34"/>
      <c r="K9" s="36"/>
      <c r="L9" s="31">
        <f t="shared" ref="L9:N9" si="3">L10+L68+L125</f>
        <v>252</v>
      </c>
      <c r="M9" s="31">
        <f t="shared" si="3"/>
        <v>191.4</v>
      </c>
      <c r="N9" s="31">
        <f t="shared" si="3"/>
        <v>60.6</v>
      </c>
      <c r="O9" s="77"/>
      <c r="P9" s="78"/>
      <c r="Q9" s="121"/>
      <c r="R9" s="122"/>
      <c r="S9" s="123"/>
      <c r="T9" s="124"/>
      <c r="U9" s="135"/>
      <c r="V9" s="111">
        <f t="shared" si="0"/>
        <v>308</v>
      </c>
      <c r="W9" s="126"/>
    </row>
    <row r="10" spans="1:23" s="2" customFormat="1" ht="21" customHeight="1">
      <c r="A10" s="37" t="s">
        <v>27</v>
      </c>
      <c r="B10" s="38"/>
      <c r="C10" s="38"/>
      <c r="D10" s="38"/>
      <c r="E10" s="39"/>
      <c r="F10" s="38" t="s">
        <v>25</v>
      </c>
      <c r="G10" s="40">
        <f>G11+G24+G57</f>
        <v>31</v>
      </c>
      <c r="H10" s="38"/>
      <c r="I10" s="38"/>
      <c r="J10" s="38"/>
      <c r="K10" s="40"/>
      <c r="L10" s="40">
        <f t="shared" ref="L10:N10" si="4">L11+L24+L57</f>
        <v>114.5</v>
      </c>
      <c r="M10" s="40">
        <f t="shared" si="4"/>
        <v>77.900000000000006</v>
      </c>
      <c r="N10" s="40">
        <f t="shared" si="4"/>
        <v>36.6</v>
      </c>
      <c r="O10" s="75"/>
      <c r="P10" s="76"/>
      <c r="Q10" s="116"/>
      <c r="R10" s="127"/>
      <c r="S10" s="128"/>
      <c r="T10" s="129"/>
      <c r="U10" s="135"/>
      <c r="V10" s="111">
        <f t="shared" si="0"/>
        <v>145.5</v>
      </c>
      <c r="W10" s="100"/>
    </row>
    <row r="11" spans="1:23" s="2" customFormat="1" ht="19.899999999999999" hidden="1" customHeight="1">
      <c r="A11" s="226" t="s">
        <v>28</v>
      </c>
      <c r="B11" s="41"/>
      <c r="C11" s="41"/>
      <c r="D11" s="42"/>
      <c r="E11" s="43" t="s">
        <v>29</v>
      </c>
      <c r="F11" s="237" t="s">
        <v>25</v>
      </c>
      <c r="G11" s="240">
        <f>SUM(G14:G23)</f>
        <v>0</v>
      </c>
      <c r="H11" s="41"/>
      <c r="I11" s="41"/>
      <c r="J11" s="41"/>
      <c r="K11" s="79"/>
      <c r="L11" s="240">
        <f t="shared" ref="L11:N11" si="5">SUM(L14:L23)</f>
        <v>0</v>
      </c>
      <c r="M11" s="240">
        <f t="shared" si="5"/>
        <v>0</v>
      </c>
      <c r="N11" s="240">
        <f t="shared" si="5"/>
        <v>0</v>
      </c>
      <c r="O11" s="80" t="s">
        <v>30</v>
      </c>
      <c r="P11" s="81">
        <f t="array" ref="P11">SUM(IF(ISERROR(SEARCH("土地开发",O14:O23)),0,1)*P14:P23)</f>
        <v>0</v>
      </c>
      <c r="Q11" s="131" t="s">
        <v>31</v>
      </c>
      <c r="R11" s="132" t="s">
        <v>32</v>
      </c>
      <c r="S11" s="133">
        <f t="array" ref="S11">SUM(IF(ISERROR(SEARCH("受益移民",R14:R23)),0,1)*S14:S23)</f>
        <v>0</v>
      </c>
      <c r="T11" s="134" t="s">
        <v>33</v>
      </c>
      <c r="U11" s="135"/>
      <c r="V11" s="111">
        <f t="shared" si="0"/>
        <v>0</v>
      </c>
      <c r="W11" s="100"/>
    </row>
    <row r="12" spans="1:23" s="2" customFormat="1" ht="3.95" hidden="1" customHeight="1">
      <c r="A12" s="227"/>
      <c r="B12" s="44"/>
      <c r="C12" s="44"/>
      <c r="D12" s="45"/>
      <c r="E12" s="46" t="s">
        <v>34</v>
      </c>
      <c r="F12" s="238"/>
      <c r="G12" s="241"/>
      <c r="H12" s="44"/>
      <c r="I12" s="44"/>
      <c r="J12" s="44"/>
      <c r="K12" s="82"/>
      <c r="L12" s="241"/>
      <c r="M12" s="241"/>
      <c r="N12" s="241"/>
      <c r="O12" s="80"/>
      <c r="P12" s="81">
        <f t="array" ref="P12">SUM(IF(ISERROR(SEARCH("中低产田改造",O13:O23)),0,1)*P13:P23)</f>
        <v>0</v>
      </c>
      <c r="Q12" s="131"/>
      <c r="R12" s="136"/>
      <c r="S12" s="137"/>
      <c r="T12" s="138"/>
      <c r="U12" s="135"/>
      <c r="V12" s="111">
        <f t="shared" si="0"/>
        <v>0</v>
      </c>
      <c r="W12" s="100"/>
    </row>
    <row r="13" spans="1:23" s="2" customFormat="1" ht="14.45" hidden="1" customHeight="1">
      <c r="A13" s="228"/>
      <c r="B13" s="47"/>
      <c r="C13" s="47"/>
      <c r="D13" s="48"/>
      <c r="E13" s="46" t="s">
        <v>35</v>
      </c>
      <c r="F13" s="239"/>
      <c r="G13" s="242"/>
      <c r="H13" s="47"/>
      <c r="I13" s="47"/>
      <c r="J13" s="47"/>
      <c r="K13" s="83"/>
      <c r="L13" s="242"/>
      <c r="M13" s="242"/>
      <c r="N13" s="242"/>
      <c r="O13" s="80" t="s">
        <v>36</v>
      </c>
      <c r="P13" s="81">
        <f t="array" ref="P13">SUM(IF(ISERROR(SEARCH("土地整理",O14:O23)),0,1)*P14:P23)</f>
        <v>0</v>
      </c>
      <c r="Q13" s="131" t="s">
        <v>31</v>
      </c>
      <c r="R13" s="136"/>
      <c r="S13" s="139"/>
      <c r="T13" s="138"/>
      <c r="U13" s="135"/>
      <c r="V13" s="111">
        <f t="shared" si="0"/>
        <v>0</v>
      </c>
      <c r="W13" s="100"/>
    </row>
    <row r="14" spans="1:23" s="2" customFormat="1" ht="15" hidden="1" customHeight="1">
      <c r="A14" s="229"/>
      <c r="B14" s="224" t="str">
        <f>MID(A14,1,MIN(IF(ISERROR(FIND({"县","市","区"},A14)),4^8,FIND({"县","市","区"},A14))))</f>
        <v/>
      </c>
      <c r="C14" s="224" t="str">
        <f>IF(ISERROR(MID(A14,LEN(B14)+1,MAX(IF(ISERROR(FIND({"道","乡","镇","处","场","区"},A14,LEN(B14)+1)),0,(FIND({"道","乡","镇","处","场","区"},A14,LEN(B14)+1))))-LEN(B14))),"",MID(A14,LEN(B14)+1,MIN(IF(ISERROR(FIND({"道","乡","镇","处","场","区"},A14,LEN(B14)+3)),4^8,(FIND({"道","乡","镇","处","场","区"},A14,LEN(B14)+3))))-LEN(B14)))</f>
        <v/>
      </c>
      <c r="D14" s="224" t="str">
        <f>IF(ISERROR(MID(A14,LEN(B14)+LEN(C14)+1,MAX(IF(ISERROR(FIND({"区","村","会","场"},A14,LEN(B14)+LEN(C14)+1)),0,(FIND({"区","村","会","场"},A14,LEN(B14)+LEN(C14)+1))))-LEN(B14)-LEN(C14))),"",MID(A14,LEN(B14)+LEN(C14)+1,MAX(IF(ISERROR(FIND({"区","村","会","场"},A14,LEN(B14)+LEN(C14)+3)),0,(FIND({"区","村","会","场"},A14,LEN(B14)+LEN(C14)+3))))-LEN(B14)-LEN(C14)))</f>
        <v/>
      </c>
      <c r="E14" s="229"/>
      <c r="F14" s="229" t="str">
        <f t="shared" ref="F14:F18" si="6">IF(G14="","","项")</f>
        <v/>
      </c>
      <c r="G14" s="229"/>
      <c r="H14" s="229"/>
      <c r="I14" s="229"/>
      <c r="J14" s="229"/>
      <c r="K14" s="229"/>
      <c r="L14" s="229">
        <f t="shared" ref="L14:L18" si="7">SUM(M14:N14)</f>
        <v>0</v>
      </c>
      <c r="M14" s="229"/>
      <c r="N14" s="243"/>
      <c r="O14" s="245"/>
      <c r="P14" s="248"/>
      <c r="Q14" s="251" t="str">
        <f t="shared" ref="Q14:Q18" si="8">IF(O14="基本口粮类其他","宗",IF(O14="","","亩"))</f>
        <v/>
      </c>
      <c r="R14" s="245" t="s">
        <v>32</v>
      </c>
      <c r="S14" s="248"/>
      <c r="T14" s="253" t="str">
        <f t="shared" ref="T14:T18" si="9">IF(R14="受益移民","人",IF(R14="","","亩"))</f>
        <v>人</v>
      </c>
      <c r="U14" s="97"/>
      <c r="V14" s="111">
        <f t="shared" si="0"/>
        <v>0</v>
      </c>
      <c r="W14" s="100"/>
    </row>
    <row r="15" spans="1:23" s="2" customFormat="1" ht="15" hidden="1" customHeight="1">
      <c r="A15" s="230"/>
      <c r="B15" s="225"/>
      <c r="C15" s="225"/>
      <c r="D15" s="225"/>
      <c r="E15" s="230"/>
      <c r="F15" s="230"/>
      <c r="G15" s="230"/>
      <c r="H15" s="230"/>
      <c r="I15" s="230"/>
      <c r="J15" s="230"/>
      <c r="K15" s="230"/>
      <c r="L15" s="230"/>
      <c r="M15" s="230"/>
      <c r="N15" s="244"/>
      <c r="O15" s="246"/>
      <c r="P15" s="249"/>
      <c r="Q15" s="252"/>
      <c r="R15" s="246"/>
      <c r="S15" s="249"/>
      <c r="T15" s="254"/>
      <c r="U15" s="97"/>
      <c r="V15" s="111">
        <f t="shared" si="0"/>
        <v>0</v>
      </c>
      <c r="W15" s="100"/>
    </row>
    <row r="16" spans="1:23" s="2" customFormat="1" ht="15" hidden="1" customHeight="1">
      <c r="A16" s="229"/>
      <c r="B16" s="224" t="str">
        <f>MID(A16,1,MIN(IF(ISERROR(FIND({"县","市","区"},A16)),4^8,FIND({"县","市","区"},A16))))</f>
        <v/>
      </c>
      <c r="C16" s="224" t="str">
        <f>IF(ISERROR(MID(A16,LEN(B16)+1,MAX(IF(ISERROR(FIND({"道","乡","镇","处","场","区"},A16,LEN(B16)+1)),0,(FIND({"道","乡","镇","处","场","区"},A16,LEN(B16)+1))))-LEN(B16))),"",MID(A16,LEN(B16)+1,MIN(IF(ISERROR(FIND({"道","乡","镇","处","场","区"},A16,LEN(B16)+3)),4^8,(FIND({"道","乡","镇","处","场","区"},A16,LEN(B16)+3))))-LEN(B16)))</f>
        <v/>
      </c>
      <c r="D16" s="224" t="str">
        <f>IF(ISERROR(MID(A16,LEN(B16)+LEN(C16)+1,MAX(IF(ISERROR(FIND({"区","村","会","场"},A16,LEN(B16)+LEN(C16)+1)),0,(FIND({"区","村","会","场"},A16,LEN(B16)+LEN(C16)+1))))-LEN(B16)-LEN(C16))),"",MID(A16,LEN(B16)+LEN(C16)+1,MAX(IF(ISERROR(FIND({"区","村","会","场"},A16,LEN(B16)+LEN(C16)+3)),0,(FIND({"区","村","会","场"},A16,LEN(B16)+LEN(C16)+3))))-LEN(B16)-LEN(C16)))</f>
        <v/>
      </c>
      <c r="E16" s="229"/>
      <c r="F16" s="229" t="str">
        <f t="shared" si="6"/>
        <v/>
      </c>
      <c r="G16" s="229"/>
      <c r="H16" s="229"/>
      <c r="I16" s="229"/>
      <c r="J16" s="229"/>
      <c r="K16" s="229"/>
      <c r="L16" s="229">
        <f t="shared" si="7"/>
        <v>0</v>
      </c>
      <c r="M16" s="229"/>
      <c r="N16" s="243"/>
      <c r="O16" s="245"/>
      <c r="P16" s="248"/>
      <c r="Q16" s="251" t="str">
        <f t="shared" si="8"/>
        <v/>
      </c>
      <c r="R16" s="245" t="s">
        <v>32</v>
      </c>
      <c r="S16" s="248"/>
      <c r="T16" s="253" t="str">
        <f t="shared" si="9"/>
        <v>人</v>
      </c>
      <c r="U16" s="97"/>
      <c r="V16" s="111">
        <f t="shared" si="0"/>
        <v>0</v>
      </c>
      <c r="W16" s="100"/>
    </row>
    <row r="17" spans="1:23" s="2" customFormat="1" ht="15" hidden="1" customHeight="1">
      <c r="A17" s="230"/>
      <c r="B17" s="225"/>
      <c r="C17" s="225"/>
      <c r="D17" s="225"/>
      <c r="E17" s="230"/>
      <c r="F17" s="230"/>
      <c r="G17" s="230"/>
      <c r="H17" s="230"/>
      <c r="I17" s="230"/>
      <c r="J17" s="230"/>
      <c r="K17" s="230"/>
      <c r="L17" s="230"/>
      <c r="M17" s="230"/>
      <c r="N17" s="244"/>
      <c r="O17" s="246"/>
      <c r="P17" s="249"/>
      <c r="Q17" s="252"/>
      <c r="R17" s="246"/>
      <c r="S17" s="249"/>
      <c r="T17" s="254"/>
      <c r="U17" s="97"/>
      <c r="V17" s="111">
        <f t="shared" si="0"/>
        <v>0</v>
      </c>
      <c r="W17" s="100"/>
    </row>
    <row r="18" spans="1:23" s="2" customFormat="1" ht="15" hidden="1" customHeight="1">
      <c r="A18" s="229"/>
      <c r="B18" s="224" t="str">
        <f>MID(A18,1,MIN(IF(ISERROR(FIND({"县","市","区"},A18)),4^8,FIND({"县","市","区"},A18))))</f>
        <v/>
      </c>
      <c r="C18" s="224" t="str">
        <f>IF(ISERROR(MID(A18,LEN(B18)+1,MAX(IF(ISERROR(FIND({"道","乡","镇","处","场","区"},A18,LEN(B18)+1)),0,(FIND({"道","乡","镇","处","场","区"},A18,LEN(B18)+1))))-LEN(B18))),"",MID(A18,LEN(B18)+1,MIN(IF(ISERROR(FIND({"道","乡","镇","处","场","区"},A18,LEN(B18)+3)),4^8,(FIND({"道","乡","镇","处","场","区"},A18,LEN(B18)+3))))-LEN(B18)))</f>
        <v/>
      </c>
      <c r="D18" s="224" t="str">
        <f>IF(ISERROR(MID(A18,LEN(B18)+LEN(C18)+1,MAX(IF(ISERROR(FIND({"区","村","会","场"},A18,LEN(B18)+LEN(C18)+1)),0,(FIND({"区","村","会","场"},A18,LEN(B18)+LEN(C18)+1))))-LEN(B18)-LEN(C18))),"",MID(A18,LEN(B18)+LEN(C18)+1,MAX(IF(ISERROR(FIND({"区","村","会","场"},A18,LEN(B18)+LEN(C18)+3)),0,(FIND({"区","村","会","场"},A18,LEN(B18)+LEN(C18)+3))))-LEN(B18)-LEN(C18)))</f>
        <v/>
      </c>
      <c r="E18" s="229"/>
      <c r="F18" s="229" t="str">
        <f t="shared" si="6"/>
        <v/>
      </c>
      <c r="G18" s="229"/>
      <c r="H18" s="229"/>
      <c r="I18" s="229"/>
      <c r="J18" s="229"/>
      <c r="K18" s="229"/>
      <c r="L18" s="229">
        <f t="shared" si="7"/>
        <v>0</v>
      </c>
      <c r="M18" s="229"/>
      <c r="N18" s="243"/>
      <c r="O18" s="245"/>
      <c r="P18" s="248"/>
      <c r="Q18" s="251" t="str">
        <f t="shared" si="8"/>
        <v/>
      </c>
      <c r="R18" s="245" t="s">
        <v>32</v>
      </c>
      <c r="S18" s="248"/>
      <c r="T18" s="253" t="str">
        <f t="shared" si="9"/>
        <v>人</v>
      </c>
      <c r="U18" s="97"/>
      <c r="V18" s="111">
        <f t="shared" si="0"/>
        <v>0</v>
      </c>
      <c r="W18" s="100"/>
    </row>
    <row r="19" spans="1:23" s="2" customFormat="1" ht="15" hidden="1" customHeight="1">
      <c r="A19" s="230"/>
      <c r="B19" s="225"/>
      <c r="C19" s="225"/>
      <c r="D19" s="225"/>
      <c r="E19" s="230"/>
      <c r="F19" s="230"/>
      <c r="G19" s="230"/>
      <c r="H19" s="230"/>
      <c r="I19" s="230"/>
      <c r="J19" s="230"/>
      <c r="K19" s="230"/>
      <c r="L19" s="230"/>
      <c r="M19" s="230"/>
      <c r="N19" s="244"/>
      <c r="O19" s="246"/>
      <c r="P19" s="249"/>
      <c r="Q19" s="252"/>
      <c r="R19" s="246"/>
      <c r="S19" s="249"/>
      <c r="T19" s="254"/>
      <c r="U19" s="97"/>
      <c r="V19" s="111">
        <f t="shared" si="0"/>
        <v>0</v>
      </c>
      <c r="W19" s="100"/>
    </row>
    <row r="20" spans="1:23" s="2" customFormat="1" ht="15" hidden="1" customHeight="1">
      <c r="A20" s="229"/>
      <c r="B20" s="224" t="str">
        <f>MID(A20,1,MIN(IF(ISERROR(FIND({"县","市","区"},A20)),4^8,FIND({"县","市","区"},A20))))</f>
        <v/>
      </c>
      <c r="C20" s="224" t="str">
        <f>IF(ISERROR(MID(A20,LEN(B20)+1,MAX(IF(ISERROR(FIND({"道","乡","镇","处","场","区"},A20,LEN(B20)+1)),0,(FIND({"道","乡","镇","处","场","区"},A20,LEN(B20)+1))))-LEN(B20))),"",MID(A20,LEN(B20)+1,MIN(IF(ISERROR(FIND({"道","乡","镇","处","场","区"},A20,LEN(B20)+3)),4^8,(FIND({"道","乡","镇","处","场","区"},A20,LEN(B20)+3))))-LEN(B20)))</f>
        <v/>
      </c>
      <c r="D20" s="224" t="str">
        <f>IF(ISERROR(MID(A20,LEN(B20)+LEN(C20)+1,MAX(IF(ISERROR(FIND({"区","村","会","场"},A20,LEN(B20)+LEN(C20)+1)),0,(FIND({"区","村","会","场"},A20,LEN(B20)+LEN(C20)+1))))-LEN(B20)-LEN(C20))),"",MID(A20,LEN(B20)+LEN(C20)+1,MAX(IF(ISERROR(FIND({"区","村","会","场"},A20,LEN(B20)+LEN(C20)+3)),0,(FIND({"区","村","会","场"},A20,LEN(B20)+LEN(C20)+3))))-LEN(B20)-LEN(C20)))</f>
        <v/>
      </c>
      <c r="E20" s="229"/>
      <c r="F20" s="229" t="str">
        <f>IF(G20="","","项")</f>
        <v/>
      </c>
      <c r="G20" s="229"/>
      <c r="H20" s="229"/>
      <c r="I20" s="229"/>
      <c r="J20" s="229"/>
      <c r="K20" s="229"/>
      <c r="L20" s="229">
        <f>SUM(M20:N20)</f>
        <v>0</v>
      </c>
      <c r="M20" s="229"/>
      <c r="N20" s="243"/>
      <c r="O20" s="245"/>
      <c r="P20" s="248"/>
      <c r="Q20" s="251" t="str">
        <f>IF(O20="基本口粮类其他","宗",IF(O20="","","亩"))</f>
        <v/>
      </c>
      <c r="R20" s="245" t="s">
        <v>32</v>
      </c>
      <c r="S20" s="248"/>
      <c r="T20" s="253" t="str">
        <f>IF(R20="受益移民","人",IF(R20="","","亩"))</f>
        <v>人</v>
      </c>
      <c r="U20" s="97"/>
      <c r="V20" s="111">
        <f t="shared" si="0"/>
        <v>0</v>
      </c>
      <c r="W20" s="100"/>
    </row>
    <row r="21" spans="1:23" s="2" customFormat="1" ht="15" hidden="1" customHeight="1">
      <c r="A21" s="230"/>
      <c r="B21" s="225"/>
      <c r="C21" s="225"/>
      <c r="D21" s="225"/>
      <c r="E21" s="230"/>
      <c r="F21" s="230"/>
      <c r="G21" s="230"/>
      <c r="H21" s="230"/>
      <c r="I21" s="230"/>
      <c r="J21" s="230"/>
      <c r="K21" s="230"/>
      <c r="L21" s="230"/>
      <c r="M21" s="230"/>
      <c r="N21" s="244"/>
      <c r="O21" s="246"/>
      <c r="P21" s="249"/>
      <c r="Q21" s="252"/>
      <c r="R21" s="246"/>
      <c r="S21" s="249"/>
      <c r="T21" s="254"/>
      <c r="U21" s="97"/>
      <c r="V21" s="111">
        <f t="shared" si="0"/>
        <v>0</v>
      </c>
      <c r="W21" s="100"/>
    </row>
    <row r="22" spans="1:23" s="2" customFormat="1" ht="15" hidden="1" customHeight="1">
      <c r="A22" s="229"/>
      <c r="B22" s="224" t="str">
        <f>MID(A22,1,MIN(IF(ISERROR(FIND({"县","市","区"},A22)),4^8,FIND({"县","市","区"},A22))))</f>
        <v/>
      </c>
      <c r="C22" s="224" t="str">
        <f>IF(ISERROR(MID(A22,LEN(B22)+1,MAX(IF(ISERROR(FIND({"道","乡","镇","处","场","区"},A22,LEN(B22)+1)),0,(FIND({"道","乡","镇","处","场","区"},A22,LEN(B22)+1))))-LEN(B22))),"",MID(A22,LEN(B22)+1,MIN(IF(ISERROR(FIND({"道","乡","镇","处","场","区"},A22,LEN(B22)+3)),4^8,(FIND({"道","乡","镇","处","场","区"},A22,LEN(B22)+3))))-LEN(B22)))</f>
        <v/>
      </c>
      <c r="D22" s="224" t="str">
        <f>IF(ISERROR(MID(A22,LEN(B22)+LEN(C22)+1,MAX(IF(ISERROR(FIND({"区","村","会","场"},A22,LEN(B22)+LEN(C22)+1)),0,(FIND({"区","村","会","场"},A22,LEN(B22)+LEN(C22)+1))))-LEN(B22)-LEN(C22))),"",MID(A22,LEN(B22)+LEN(C22)+1,MAX(IF(ISERROR(FIND({"区","村","会","场"},A22,LEN(B22)+LEN(C22)+3)),0,(FIND({"区","村","会","场"},A22,LEN(B22)+LEN(C22)+3))))-LEN(B22)-LEN(C22)))</f>
        <v/>
      </c>
      <c r="E22" s="229"/>
      <c r="F22" s="229" t="str">
        <f>IF(G22="","","项")</f>
        <v/>
      </c>
      <c r="G22" s="229"/>
      <c r="H22" s="229"/>
      <c r="I22" s="229"/>
      <c r="J22" s="229"/>
      <c r="K22" s="229"/>
      <c r="L22" s="229">
        <f>SUM(M22:N22)</f>
        <v>0</v>
      </c>
      <c r="M22" s="229"/>
      <c r="N22" s="243"/>
      <c r="O22" s="245"/>
      <c r="P22" s="248"/>
      <c r="Q22" s="251" t="str">
        <f>IF(O22="基本口粮类其他","宗",IF(O22="","","亩"))</f>
        <v/>
      </c>
      <c r="R22" s="245" t="s">
        <v>32</v>
      </c>
      <c r="S22" s="248"/>
      <c r="T22" s="253" t="str">
        <f>IF(R22="受益移民","人",IF(R22="","","亩"))</f>
        <v>人</v>
      </c>
      <c r="U22" s="97"/>
      <c r="V22" s="111">
        <f t="shared" si="0"/>
        <v>0</v>
      </c>
      <c r="W22" s="100"/>
    </row>
    <row r="23" spans="1:23" s="2" customFormat="1" ht="15" hidden="1" customHeight="1">
      <c r="A23" s="230"/>
      <c r="B23" s="225"/>
      <c r="C23" s="225"/>
      <c r="D23" s="225"/>
      <c r="E23" s="230"/>
      <c r="F23" s="230"/>
      <c r="G23" s="230"/>
      <c r="H23" s="230"/>
      <c r="I23" s="230"/>
      <c r="J23" s="230"/>
      <c r="K23" s="230"/>
      <c r="L23" s="230"/>
      <c r="M23" s="230"/>
      <c r="N23" s="244"/>
      <c r="O23" s="246"/>
      <c r="P23" s="249"/>
      <c r="Q23" s="252"/>
      <c r="R23" s="246"/>
      <c r="S23" s="249"/>
      <c r="T23" s="254"/>
      <c r="U23" s="97"/>
      <c r="V23" s="111">
        <f t="shared" si="0"/>
        <v>0</v>
      </c>
      <c r="W23" s="100"/>
    </row>
    <row r="24" spans="1:23" s="2" customFormat="1" ht="13.5" customHeight="1">
      <c r="A24" s="231" t="s">
        <v>37</v>
      </c>
      <c r="B24" s="232"/>
      <c r="C24" s="232"/>
      <c r="D24" s="232"/>
      <c r="E24" s="232"/>
      <c r="F24" s="232" t="s">
        <v>25</v>
      </c>
      <c r="G24" s="232">
        <f>SUM(G31:G56)</f>
        <v>31</v>
      </c>
      <c r="H24" s="232"/>
      <c r="I24" s="232"/>
      <c r="J24" s="232"/>
      <c r="K24" s="232"/>
      <c r="L24" s="232">
        <f t="shared" ref="L24:N24" si="10">SUM(L31:L56)</f>
        <v>114.5</v>
      </c>
      <c r="M24" s="232">
        <f t="shared" si="10"/>
        <v>77.900000000000006</v>
      </c>
      <c r="N24" s="232">
        <f t="shared" si="10"/>
        <v>36.6</v>
      </c>
      <c r="O24" s="80" t="s">
        <v>38</v>
      </c>
      <c r="P24" s="81">
        <f t="array" ref="P24">SUM(IF(ISERROR(SEARCH("排灌站",O31:O56)),0,1)*P31:P56)</f>
        <v>0</v>
      </c>
      <c r="Q24" s="131" t="s">
        <v>39</v>
      </c>
      <c r="R24" s="132"/>
      <c r="S24" s="142"/>
      <c r="T24" s="134"/>
      <c r="U24" s="135"/>
      <c r="V24" s="111">
        <f t="shared" si="0"/>
        <v>145.5</v>
      </c>
      <c r="W24" s="100"/>
    </row>
    <row r="25" spans="1:23" s="2" customFormat="1" ht="13.5" customHeight="1">
      <c r="A25" s="231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80" t="s">
        <v>40</v>
      </c>
      <c r="P25" s="81">
        <f t="array" ref="P25">SUM(IF(ISERROR(SEARCH("机井",O31:O56)),0,1)*P31:P56)</f>
        <v>0</v>
      </c>
      <c r="Q25" s="131" t="s">
        <v>41</v>
      </c>
      <c r="R25" s="136" t="s">
        <v>32</v>
      </c>
      <c r="S25" s="137">
        <f t="array" ref="S25">SUM(IF(ISERROR(SEARCH("受益移民",R31:R56)),0,1)*S31:S56)</f>
        <v>729</v>
      </c>
      <c r="T25" s="138" t="s">
        <v>33</v>
      </c>
      <c r="U25" s="135"/>
      <c r="V25" s="111">
        <f t="shared" si="0"/>
        <v>729</v>
      </c>
      <c r="W25" s="100"/>
    </row>
    <row r="26" spans="1:23" s="2" customFormat="1" ht="13.5" customHeight="1">
      <c r="A26" s="231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80" t="s">
        <v>42</v>
      </c>
      <c r="P26" s="81">
        <f t="array" ref="P26">SUM(IF(ISERROR(SEARCH("渠道",O31:O56)),0,1)*P31:P56)</f>
        <v>3.6999999999999997</v>
      </c>
      <c r="Q26" s="131" t="s">
        <v>43</v>
      </c>
      <c r="R26" s="136" t="s">
        <v>44</v>
      </c>
      <c r="S26" s="137">
        <f t="array" ref="S26">SUM(IF(ISERROR(SEARCH("新增灌溉面积",R31:R56)),0,1)*S31:S56)</f>
        <v>0</v>
      </c>
      <c r="T26" s="138" t="s">
        <v>31</v>
      </c>
      <c r="U26" s="135"/>
      <c r="V26" s="111">
        <f t="shared" si="0"/>
        <v>3.6999999999999997</v>
      </c>
      <c r="W26" s="100"/>
    </row>
    <row r="27" spans="1:23" s="2" customFormat="1" ht="13.5" hidden="1" customHeight="1">
      <c r="A27" s="231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80" t="s">
        <v>45</v>
      </c>
      <c r="P27" s="81">
        <f t="array" ref="P27">SUM(IF(ISERROR(SEARCH("涵闸",O31:O56)),0,1)*P31:P56)</f>
        <v>0</v>
      </c>
      <c r="Q27" s="131" t="s">
        <v>46</v>
      </c>
      <c r="R27" s="136" t="s">
        <v>47</v>
      </c>
      <c r="S27" s="137">
        <f t="array" ref="S27">SUM(IF(ISERROR(SEARCH("改善灌溉面积",R31:R56)),0,1)*S31:S56)</f>
        <v>0</v>
      </c>
      <c r="T27" s="138" t="s">
        <v>31</v>
      </c>
      <c r="U27" s="135"/>
      <c r="V27" s="111">
        <f t="shared" si="0"/>
        <v>0</v>
      </c>
      <c r="W27" s="100"/>
    </row>
    <row r="28" spans="1:23" s="2" customFormat="1" ht="13.5" hidden="1" customHeight="1">
      <c r="A28" s="231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80" t="s">
        <v>48</v>
      </c>
      <c r="P28" s="81">
        <f t="array" ref="P28">SUM(IF(ISERROR(SEARCH("堤坝",O31:O56)),0,1)*P31:P56)</f>
        <v>0</v>
      </c>
      <c r="Q28" s="131" t="s">
        <v>43</v>
      </c>
      <c r="R28" s="136" t="s">
        <v>49</v>
      </c>
      <c r="S28" s="137">
        <f t="array" ref="S28">SUM(IF(ISERROR(SEARCH("新增除涝面积",R31:R56)),0,1)*S31:S56)</f>
        <v>0</v>
      </c>
      <c r="T28" s="138" t="s">
        <v>31</v>
      </c>
      <c r="U28" s="135"/>
      <c r="V28" s="111">
        <f t="shared" si="0"/>
        <v>0</v>
      </c>
      <c r="W28" s="100"/>
    </row>
    <row r="29" spans="1:23" s="2" customFormat="1" ht="13.5" customHeight="1">
      <c r="A29" s="231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80" t="s">
        <v>50</v>
      </c>
      <c r="P29" s="81">
        <f t="array" ref="P29">SUM(IF(ISERROR(SEARCH("山塘",O31:O56)),0,1)*P31:P56)</f>
        <v>28</v>
      </c>
      <c r="Q29" s="131" t="s">
        <v>46</v>
      </c>
      <c r="R29" s="136" t="s">
        <v>51</v>
      </c>
      <c r="S29" s="137">
        <f t="array" ref="S29">SUM(IF(ISERROR(SEARCH("改善除涝面积",R31:R56)),0,1)*S31:S56)</f>
        <v>0</v>
      </c>
      <c r="T29" s="138" t="s">
        <v>31</v>
      </c>
      <c r="U29" s="135"/>
      <c r="V29" s="111">
        <f t="shared" si="0"/>
        <v>28</v>
      </c>
      <c r="W29" s="100"/>
    </row>
    <row r="30" spans="1:23" s="2" customFormat="1" ht="13.5" hidden="1" customHeight="1">
      <c r="A30" s="231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80" t="s">
        <v>52</v>
      </c>
      <c r="P30" s="81">
        <f t="array" ref="P30">SUM(IF(ISERROR(SEARCH("农田水利类其他",O31:O56)),0,1)*P31:P56)</f>
        <v>0</v>
      </c>
      <c r="Q30" s="131" t="s">
        <v>53</v>
      </c>
      <c r="R30" s="136"/>
      <c r="S30" s="139"/>
      <c r="T30" s="138"/>
      <c r="U30" s="135"/>
      <c r="V30" s="111">
        <f t="shared" si="0"/>
        <v>0</v>
      </c>
      <c r="W30" s="100"/>
    </row>
    <row r="31" spans="1:23" s="2" customFormat="1" ht="24.95" customHeight="1">
      <c r="A31" s="49" t="s">
        <v>164</v>
      </c>
      <c r="B31" s="18" t="s">
        <v>165</v>
      </c>
      <c r="C31" s="18" t="s">
        <v>75</v>
      </c>
      <c r="D31" s="18" t="s">
        <v>165</v>
      </c>
      <c r="E31" s="49" t="s">
        <v>166</v>
      </c>
      <c r="F31" s="49" t="s">
        <v>25</v>
      </c>
      <c r="G31" s="49">
        <v>3</v>
      </c>
      <c r="H31" s="49"/>
      <c r="I31" s="49"/>
      <c r="J31" s="49"/>
      <c r="K31" s="49"/>
      <c r="L31" s="49">
        <v>4</v>
      </c>
      <c r="M31" s="49">
        <v>4</v>
      </c>
      <c r="N31" s="84">
        <v>0</v>
      </c>
      <c r="O31" s="54" t="s">
        <v>50</v>
      </c>
      <c r="P31" s="55">
        <v>3</v>
      </c>
      <c r="Q31" s="140" t="s">
        <v>46</v>
      </c>
      <c r="R31" s="54" t="s">
        <v>32</v>
      </c>
      <c r="S31" s="55">
        <v>60</v>
      </c>
      <c r="T31" s="141" t="str">
        <f t="shared" ref="T31:T56" si="11">IF(R31="受益移民","人",IF(R31="","","亩"))</f>
        <v>人</v>
      </c>
      <c r="U31" s="97"/>
      <c r="V31" s="111">
        <f t="shared" si="0"/>
        <v>70</v>
      </c>
      <c r="W31" s="100"/>
    </row>
    <row r="32" spans="1:23" s="2" customFormat="1" ht="24.95" customHeight="1">
      <c r="A32" s="49" t="s">
        <v>167</v>
      </c>
      <c r="B32" s="18" t="s">
        <v>74</v>
      </c>
      <c r="C32" s="18" t="s">
        <v>75</v>
      </c>
      <c r="D32" s="18" t="s">
        <v>74</v>
      </c>
      <c r="E32" s="49" t="s">
        <v>166</v>
      </c>
      <c r="F32" s="49" t="s">
        <v>25</v>
      </c>
      <c r="G32" s="49">
        <v>3</v>
      </c>
      <c r="H32" s="49"/>
      <c r="I32" s="49"/>
      <c r="J32" s="49"/>
      <c r="K32" s="49"/>
      <c r="L32" s="49">
        <v>1</v>
      </c>
      <c r="M32" s="49">
        <v>1</v>
      </c>
      <c r="N32" s="84">
        <v>0</v>
      </c>
      <c r="O32" s="54" t="s">
        <v>50</v>
      </c>
      <c r="P32" s="55">
        <v>3</v>
      </c>
      <c r="Q32" s="140" t="s">
        <v>46</v>
      </c>
      <c r="R32" s="54" t="s">
        <v>32</v>
      </c>
      <c r="S32" s="55">
        <v>70</v>
      </c>
      <c r="T32" s="141" t="str">
        <f t="shared" si="11"/>
        <v>人</v>
      </c>
      <c r="U32" s="97"/>
      <c r="V32" s="111">
        <f t="shared" si="0"/>
        <v>77</v>
      </c>
      <c r="W32" s="100"/>
    </row>
    <row r="33" spans="1:23" s="2" customFormat="1" ht="24.95" customHeight="1">
      <c r="A33" s="49" t="s">
        <v>168</v>
      </c>
      <c r="B33" s="18" t="s">
        <v>169</v>
      </c>
      <c r="C33" s="18" t="s">
        <v>75</v>
      </c>
      <c r="D33" s="18" t="s">
        <v>169</v>
      </c>
      <c r="E33" s="49" t="s">
        <v>166</v>
      </c>
      <c r="F33" s="49" t="s">
        <v>25</v>
      </c>
      <c r="G33" s="49">
        <v>3</v>
      </c>
      <c r="H33" s="49"/>
      <c r="I33" s="49"/>
      <c r="J33" s="49"/>
      <c r="K33" s="49"/>
      <c r="L33" s="49">
        <v>6</v>
      </c>
      <c r="M33" s="49">
        <v>6</v>
      </c>
      <c r="N33" s="84">
        <v>0</v>
      </c>
      <c r="O33" s="54" t="s">
        <v>50</v>
      </c>
      <c r="P33" s="55">
        <v>3</v>
      </c>
      <c r="Q33" s="140" t="s">
        <v>46</v>
      </c>
      <c r="R33" s="54" t="s">
        <v>32</v>
      </c>
      <c r="S33" s="55">
        <v>14</v>
      </c>
      <c r="T33" s="141" t="str">
        <f t="shared" si="11"/>
        <v>人</v>
      </c>
      <c r="U33" s="97"/>
      <c r="V33" s="111">
        <f t="shared" si="0"/>
        <v>26</v>
      </c>
      <c r="W33" s="100"/>
    </row>
    <row r="34" spans="1:23" s="2" customFormat="1" ht="24.95" customHeight="1">
      <c r="A34" s="49" t="s">
        <v>170</v>
      </c>
      <c r="B34" s="18" t="s">
        <v>171</v>
      </c>
      <c r="C34" s="18" t="s">
        <v>75</v>
      </c>
      <c r="D34" s="18" t="s">
        <v>171</v>
      </c>
      <c r="E34" s="49" t="s">
        <v>166</v>
      </c>
      <c r="F34" s="49" t="s">
        <v>25</v>
      </c>
      <c r="G34" s="49">
        <v>3</v>
      </c>
      <c r="H34" s="49"/>
      <c r="I34" s="49"/>
      <c r="J34" s="49"/>
      <c r="K34" s="49"/>
      <c r="L34" s="49">
        <v>12</v>
      </c>
      <c r="M34" s="49">
        <v>12</v>
      </c>
      <c r="N34" s="84"/>
      <c r="O34" s="54" t="s">
        <v>50</v>
      </c>
      <c r="P34" s="55">
        <v>3</v>
      </c>
      <c r="Q34" s="140" t="s">
        <v>46</v>
      </c>
      <c r="R34" s="54" t="s">
        <v>32</v>
      </c>
      <c r="S34" s="55">
        <v>114</v>
      </c>
      <c r="T34" s="141" t="str">
        <f t="shared" si="11"/>
        <v>人</v>
      </c>
      <c r="U34" s="97"/>
      <c r="V34" s="111">
        <f t="shared" si="0"/>
        <v>132</v>
      </c>
      <c r="W34" s="100"/>
    </row>
    <row r="35" spans="1:23" s="2" customFormat="1" ht="24.95" customHeight="1">
      <c r="A35" s="49" t="s">
        <v>172</v>
      </c>
      <c r="B35" s="18" t="s">
        <v>173</v>
      </c>
      <c r="C35" s="18" t="s">
        <v>75</v>
      </c>
      <c r="D35" s="18" t="s">
        <v>173</v>
      </c>
      <c r="E35" s="49" t="s">
        <v>166</v>
      </c>
      <c r="F35" s="49" t="s">
        <v>25</v>
      </c>
      <c r="G35" s="49">
        <v>2</v>
      </c>
      <c r="H35" s="49"/>
      <c r="I35" s="49"/>
      <c r="J35" s="49"/>
      <c r="K35" s="49"/>
      <c r="L35" s="49">
        <v>4</v>
      </c>
      <c r="M35" s="49">
        <v>4</v>
      </c>
      <c r="N35" s="84"/>
      <c r="O35" s="54" t="s">
        <v>50</v>
      </c>
      <c r="P35" s="55">
        <v>2</v>
      </c>
      <c r="Q35" s="140" t="s">
        <v>46</v>
      </c>
      <c r="R35" s="54" t="s">
        <v>32</v>
      </c>
      <c r="S35" s="55">
        <v>24</v>
      </c>
      <c r="T35" s="141" t="str">
        <f t="shared" si="11"/>
        <v>人</v>
      </c>
      <c r="U35" s="97"/>
      <c r="V35" s="111">
        <f t="shared" si="0"/>
        <v>32</v>
      </c>
      <c r="W35" s="100"/>
    </row>
    <row r="36" spans="1:23" s="2" customFormat="1" ht="24.95" customHeight="1">
      <c r="A36" s="49" t="s">
        <v>174</v>
      </c>
      <c r="B36" s="18" t="s">
        <v>175</v>
      </c>
      <c r="C36" s="18" t="s">
        <v>75</v>
      </c>
      <c r="D36" s="18" t="s">
        <v>175</v>
      </c>
      <c r="E36" s="49" t="s">
        <v>166</v>
      </c>
      <c r="F36" s="49" t="s">
        <v>25</v>
      </c>
      <c r="G36" s="49">
        <v>3</v>
      </c>
      <c r="H36" s="49"/>
      <c r="I36" s="49"/>
      <c r="J36" s="49"/>
      <c r="K36" s="49"/>
      <c r="L36" s="49">
        <v>4</v>
      </c>
      <c r="M36" s="49">
        <v>4</v>
      </c>
      <c r="N36" s="84"/>
      <c r="O36" s="54" t="s">
        <v>50</v>
      </c>
      <c r="P36" s="55">
        <v>3</v>
      </c>
      <c r="Q36" s="140" t="s">
        <v>46</v>
      </c>
      <c r="R36" s="54" t="s">
        <v>32</v>
      </c>
      <c r="S36" s="55">
        <v>64</v>
      </c>
      <c r="T36" s="141" t="str">
        <f t="shared" si="11"/>
        <v>人</v>
      </c>
      <c r="U36" s="97"/>
      <c r="V36" s="111">
        <f t="shared" si="0"/>
        <v>74</v>
      </c>
      <c r="W36" s="100"/>
    </row>
    <row r="37" spans="1:23" s="2" customFormat="1" ht="24.95" customHeight="1">
      <c r="A37" s="49" t="s">
        <v>176</v>
      </c>
      <c r="B37" s="18" t="s">
        <v>177</v>
      </c>
      <c r="C37" s="18" t="s">
        <v>75</v>
      </c>
      <c r="D37" s="18" t="s">
        <v>177</v>
      </c>
      <c r="E37" s="49" t="s">
        <v>166</v>
      </c>
      <c r="F37" s="49" t="s">
        <v>25</v>
      </c>
      <c r="G37" s="49">
        <v>3</v>
      </c>
      <c r="H37" s="49"/>
      <c r="I37" s="49"/>
      <c r="J37" s="49"/>
      <c r="K37" s="49"/>
      <c r="L37" s="49">
        <v>4</v>
      </c>
      <c r="M37" s="49">
        <v>4</v>
      </c>
      <c r="N37" s="84"/>
      <c r="O37" s="54" t="s">
        <v>50</v>
      </c>
      <c r="P37" s="55">
        <v>3</v>
      </c>
      <c r="Q37" s="140" t="s">
        <v>46</v>
      </c>
      <c r="R37" s="54" t="s">
        <v>32</v>
      </c>
      <c r="S37" s="55">
        <v>34</v>
      </c>
      <c r="T37" s="141" t="str">
        <f t="shared" si="11"/>
        <v>人</v>
      </c>
      <c r="U37" s="97"/>
      <c r="V37" s="111">
        <f t="shared" si="0"/>
        <v>44</v>
      </c>
      <c r="W37" s="100"/>
    </row>
    <row r="38" spans="1:23" s="2" customFormat="1" ht="24.95" customHeight="1">
      <c r="A38" s="49" t="s">
        <v>178</v>
      </c>
      <c r="B38" s="18" t="s">
        <v>179</v>
      </c>
      <c r="C38" s="18" t="s">
        <v>75</v>
      </c>
      <c r="D38" s="18" t="s">
        <v>179</v>
      </c>
      <c r="E38" s="49" t="s">
        <v>166</v>
      </c>
      <c r="F38" s="49" t="s">
        <v>25</v>
      </c>
      <c r="G38" s="49">
        <v>2</v>
      </c>
      <c r="H38" s="49"/>
      <c r="I38" s="49"/>
      <c r="J38" s="49"/>
      <c r="K38" s="49"/>
      <c r="L38" s="49">
        <v>7.5</v>
      </c>
      <c r="M38" s="49">
        <v>7.5</v>
      </c>
      <c r="N38" s="84"/>
      <c r="O38" s="54" t="s">
        <v>50</v>
      </c>
      <c r="P38" s="55">
        <v>2</v>
      </c>
      <c r="Q38" s="140" t="s">
        <v>46</v>
      </c>
      <c r="R38" s="54" t="s">
        <v>32</v>
      </c>
      <c r="S38" s="55">
        <v>34</v>
      </c>
      <c r="T38" s="141" t="str">
        <f t="shared" si="11"/>
        <v>人</v>
      </c>
      <c r="U38" s="97"/>
      <c r="V38" s="111">
        <f t="shared" si="0"/>
        <v>45.5</v>
      </c>
      <c r="W38" s="100"/>
    </row>
    <row r="39" spans="1:23" s="2" customFormat="1" ht="24.95" customHeight="1">
      <c r="A39" s="49" t="s">
        <v>180</v>
      </c>
      <c r="B39" s="18" t="s">
        <v>181</v>
      </c>
      <c r="C39" s="18" t="s">
        <v>75</v>
      </c>
      <c r="D39" s="18" t="s">
        <v>181</v>
      </c>
      <c r="E39" s="49" t="s">
        <v>166</v>
      </c>
      <c r="F39" s="49" t="s">
        <v>25</v>
      </c>
      <c r="G39" s="49">
        <v>3</v>
      </c>
      <c r="H39" s="49"/>
      <c r="I39" s="49"/>
      <c r="J39" s="49"/>
      <c r="K39" s="49"/>
      <c r="L39" s="49">
        <v>4</v>
      </c>
      <c r="M39" s="49">
        <v>4</v>
      </c>
      <c r="N39" s="84"/>
      <c r="O39" s="54" t="s">
        <v>50</v>
      </c>
      <c r="P39" s="55">
        <v>3</v>
      </c>
      <c r="Q39" s="140" t="s">
        <v>46</v>
      </c>
      <c r="R39" s="54" t="s">
        <v>32</v>
      </c>
      <c r="S39" s="55">
        <v>96</v>
      </c>
      <c r="T39" s="141" t="str">
        <f t="shared" si="11"/>
        <v>人</v>
      </c>
      <c r="U39" s="97"/>
      <c r="V39" s="111">
        <f t="shared" si="0"/>
        <v>106</v>
      </c>
      <c r="W39" s="100"/>
    </row>
    <row r="40" spans="1:23" s="2" customFormat="1" ht="24.95" customHeight="1">
      <c r="A40" s="50" t="s">
        <v>182</v>
      </c>
      <c r="B40" s="19" t="s">
        <v>183</v>
      </c>
      <c r="C40" s="19" t="s">
        <v>75</v>
      </c>
      <c r="D40" s="19" t="s">
        <v>183</v>
      </c>
      <c r="E40" s="50" t="s">
        <v>166</v>
      </c>
      <c r="F40" s="50" t="s">
        <v>25</v>
      </c>
      <c r="G40" s="50">
        <v>1</v>
      </c>
      <c r="H40" s="50"/>
      <c r="I40" s="50"/>
      <c r="J40" s="50"/>
      <c r="K40" s="50"/>
      <c r="L40" s="50">
        <v>10</v>
      </c>
      <c r="M40" s="50">
        <v>4</v>
      </c>
      <c r="N40" s="85">
        <v>6</v>
      </c>
      <c r="O40" s="86" t="s">
        <v>42</v>
      </c>
      <c r="P40" s="87">
        <v>1.4</v>
      </c>
      <c r="Q40" s="143" t="s">
        <v>43</v>
      </c>
      <c r="R40" s="86" t="s">
        <v>32</v>
      </c>
      <c r="S40" s="87">
        <v>24</v>
      </c>
      <c r="T40" s="144" t="str">
        <f t="shared" si="11"/>
        <v>人</v>
      </c>
      <c r="U40" s="97"/>
      <c r="V40" s="111">
        <f t="shared" si="0"/>
        <v>36.4</v>
      </c>
      <c r="W40" s="100"/>
    </row>
    <row r="41" spans="1:23" s="2" customFormat="1" ht="24.95" customHeight="1">
      <c r="A41" s="49" t="s">
        <v>184</v>
      </c>
      <c r="B41" s="18" t="s">
        <v>183</v>
      </c>
      <c r="C41" s="18" t="s">
        <v>75</v>
      </c>
      <c r="D41" s="18" t="s">
        <v>183</v>
      </c>
      <c r="E41" s="49" t="s">
        <v>166</v>
      </c>
      <c r="F41" s="49" t="s">
        <v>25</v>
      </c>
      <c r="G41" s="49">
        <v>1</v>
      </c>
      <c r="H41" s="49"/>
      <c r="I41" s="49"/>
      <c r="J41" s="49"/>
      <c r="K41" s="49"/>
      <c r="L41" s="49">
        <v>15</v>
      </c>
      <c r="M41" s="49">
        <v>6</v>
      </c>
      <c r="N41" s="84">
        <v>9</v>
      </c>
      <c r="O41" s="54" t="s">
        <v>42</v>
      </c>
      <c r="P41" s="55">
        <v>2</v>
      </c>
      <c r="Q41" s="140" t="s">
        <v>43</v>
      </c>
      <c r="R41" s="54" t="s">
        <v>32</v>
      </c>
      <c r="S41" s="55">
        <v>56</v>
      </c>
      <c r="T41" s="141" t="str">
        <f t="shared" si="11"/>
        <v>人</v>
      </c>
      <c r="U41" s="97"/>
      <c r="V41" s="111">
        <f t="shared" si="0"/>
        <v>74</v>
      </c>
      <c r="W41" s="100"/>
    </row>
    <row r="42" spans="1:23" s="2" customFormat="1" ht="24.95" customHeight="1">
      <c r="A42" s="49" t="s">
        <v>185</v>
      </c>
      <c r="B42" s="18" t="s">
        <v>186</v>
      </c>
      <c r="C42" s="18" t="s">
        <v>187</v>
      </c>
      <c r="D42" s="18" t="s">
        <v>186</v>
      </c>
      <c r="E42" s="49" t="s">
        <v>166</v>
      </c>
      <c r="F42" s="49" t="s">
        <v>25</v>
      </c>
      <c r="G42" s="49">
        <v>1</v>
      </c>
      <c r="H42" s="49"/>
      <c r="I42" s="49"/>
      <c r="J42" s="49"/>
      <c r="K42" s="49"/>
      <c r="L42" s="49">
        <v>3</v>
      </c>
      <c r="M42" s="49">
        <v>3</v>
      </c>
      <c r="N42" s="84"/>
      <c r="O42" s="54" t="s">
        <v>50</v>
      </c>
      <c r="P42" s="55">
        <v>2</v>
      </c>
      <c r="Q42" s="140" t="s">
        <v>46</v>
      </c>
      <c r="R42" s="54" t="s">
        <v>32</v>
      </c>
      <c r="S42" s="55">
        <v>48</v>
      </c>
      <c r="T42" s="141" t="str">
        <f t="shared" si="11"/>
        <v>人</v>
      </c>
      <c r="U42" s="97"/>
      <c r="V42" s="111">
        <f t="shared" si="0"/>
        <v>54</v>
      </c>
      <c r="W42" s="100"/>
    </row>
    <row r="43" spans="1:23" s="2" customFormat="1" ht="24.95" customHeight="1">
      <c r="A43" s="49" t="s">
        <v>188</v>
      </c>
      <c r="B43" s="18" t="s">
        <v>189</v>
      </c>
      <c r="C43" s="18" t="s">
        <v>187</v>
      </c>
      <c r="D43" s="18" t="s">
        <v>189</v>
      </c>
      <c r="E43" s="49" t="s">
        <v>166</v>
      </c>
      <c r="F43" s="49" t="s">
        <v>25</v>
      </c>
      <c r="G43" s="49">
        <v>1</v>
      </c>
      <c r="H43" s="49"/>
      <c r="I43" s="49"/>
      <c r="J43" s="49"/>
      <c r="K43" s="49"/>
      <c r="L43" s="49">
        <v>4</v>
      </c>
      <c r="M43" s="49">
        <v>4</v>
      </c>
      <c r="N43" s="84"/>
      <c r="O43" s="54" t="s">
        <v>50</v>
      </c>
      <c r="P43" s="55">
        <v>1</v>
      </c>
      <c r="Q43" s="140" t="s">
        <v>46</v>
      </c>
      <c r="R43" s="54" t="s">
        <v>32</v>
      </c>
      <c r="S43" s="55">
        <v>45</v>
      </c>
      <c r="T43" s="141" t="str">
        <f t="shared" si="11"/>
        <v>人</v>
      </c>
      <c r="U43" s="97"/>
      <c r="V43" s="111">
        <f t="shared" si="0"/>
        <v>51</v>
      </c>
      <c r="W43" s="100"/>
    </row>
    <row r="44" spans="1:23" s="2" customFormat="1" ht="24.95" customHeight="1">
      <c r="A44" s="49" t="s">
        <v>190</v>
      </c>
      <c r="B44" s="18" t="s">
        <v>191</v>
      </c>
      <c r="C44" s="18" t="s">
        <v>75</v>
      </c>
      <c r="D44" s="18" t="s">
        <v>191</v>
      </c>
      <c r="E44" s="49" t="s">
        <v>166</v>
      </c>
      <c r="F44" s="49" t="s">
        <v>25</v>
      </c>
      <c r="G44" s="49">
        <v>2</v>
      </c>
      <c r="H44" s="49"/>
      <c r="I44" s="49"/>
      <c r="J44" s="49"/>
      <c r="K44" s="49"/>
      <c r="L44" s="49">
        <v>36</v>
      </c>
      <c r="M44" s="49">
        <v>14.4</v>
      </c>
      <c r="N44" s="84">
        <v>21.6</v>
      </c>
      <c r="O44" s="54" t="s">
        <v>42</v>
      </c>
      <c r="P44" s="55">
        <v>0.3</v>
      </c>
      <c r="Q44" s="140" t="s">
        <v>43</v>
      </c>
      <c r="R44" s="54" t="s">
        <v>32</v>
      </c>
      <c r="S44" s="55">
        <v>46</v>
      </c>
      <c r="T44" s="141" t="str">
        <f t="shared" si="11"/>
        <v>人</v>
      </c>
      <c r="U44" s="97"/>
      <c r="V44" s="111">
        <f t="shared" si="0"/>
        <v>84.3</v>
      </c>
      <c r="W44" s="100"/>
    </row>
    <row r="45" spans="1:23" s="2" customFormat="1" ht="24.95" hidden="1" customHeight="1">
      <c r="A45" s="49"/>
      <c r="B45" s="18" t="str">
        <f>MID(A45,1,MIN(IF(ISERROR(FIND({"县","市","区"},A45)),4^8,FIND({"县","市","区"},A45))))</f>
        <v/>
      </c>
      <c r="C45" s="18" t="str">
        <f>IF(ISERROR(MID(A45,LEN(B45)+1,MAX(IF(ISERROR(FIND({"道","乡","镇","处","场","区"},A45,LEN(B45)+1)),0,(FIND({"道","乡","镇","处","场","区"},A45,LEN(B45)+1))))-LEN(B45))),"",MID(A45,LEN(B45)+1,MIN(IF(ISERROR(FIND({"道","乡","镇","处","场","区"},A45,LEN(B45)+3)),4^8,(FIND({"道","乡","镇","处","场","区"},A45,LEN(B45)+3))))-LEN(B45)))</f>
        <v/>
      </c>
      <c r="D45" s="18" t="str">
        <f>IF(ISERROR(MID(A45,LEN(B45)+LEN(C45)+1,MAX(IF(ISERROR(FIND({"区","村","会","场"},A45,LEN(B45)+LEN(C45)+1)),0,(FIND({"区","村","会","场"},A45,LEN(B45)+LEN(C45)+1))))-LEN(B45)-LEN(C45))),"",MID(A45,LEN(B45)+LEN(C45)+1,MAX(IF(ISERROR(FIND({"区","村","会","场"},A45,LEN(B45)+LEN(C45)+3)),0,(FIND({"区","村","会","场"},A45,LEN(B45)+LEN(C45)+3))))-LEN(B45)-LEN(C45)))</f>
        <v/>
      </c>
      <c r="E45" s="49"/>
      <c r="F45" s="49" t="str">
        <f t="shared" ref="F45:F49" si="12">IF(G45="","","项")</f>
        <v/>
      </c>
      <c r="G45" s="49"/>
      <c r="H45" s="49"/>
      <c r="I45" s="49"/>
      <c r="J45" s="49"/>
      <c r="K45" s="49"/>
      <c r="L45" s="49">
        <f t="shared" ref="L45:L49" si="13">SUM(M45:N45)</f>
        <v>0</v>
      </c>
      <c r="M45" s="49"/>
      <c r="N45" s="84"/>
      <c r="O45" s="54"/>
      <c r="P45" s="55"/>
      <c r="Q45" s="140" t="str">
        <f t="shared" ref="Q45:Q49" si="14">IF(O45="排灌站","千瓦",IF(O45="机井","眼",IF(O45="渠道","千米",IF(O45="农田水利类其他","宗",IF(O45="堤坝","千米",IF(O45="","","座"))))))</f>
        <v/>
      </c>
      <c r="R45" s="54" t="s">
        <v>32</v>
      </c>
      <c r="S45" s="55"/>
      <c r="T45" s="141" t="str">
        <f t="shared" si="11"/>
        <v>人</v>
      </c>
      <c r="U45" s="97"/>
      <c r="V45" s="111">
        <f t="shared" si="0"/>
        <v>0</v>
      </c>
      <c r="W45" s="100"/>
    </row>
    <row r="46" spans="1:23" s="2" customFormat="1" ht="24.95" hidden="1" customHeight="1">
      <c r="A46" s="49"/>
      <c r="B46" s="18"/>
      <c r="C46" s="18"/>
      <c r="D46" s="18"/>
      <c r="E46" s="49"/>
      <c r="F46" s="49"/>
      <c r="G46" s="49"/>
      <c r="H46" s="49"/>
      <c r="I46" s="49"/>
      <c r="J46" s="49"/>
      <c r="K46" s="49"/>
      <c r="L46" s="49"/>
      <c r="M46" s="49"/>
      <c r="N46" s="84"/>
      <c r="O46" s="54"/>
      <c r="P46" s="55"/>
      <c r="Q46" s="140"/>
      <c r="R46" s="54" t="s">
        <v>32</v>
      </c>
      <c r="S46" s="55"/>
      <c r="T46" s="141" t="str">
        <f t="shared" si="11"/>
        <v>人</v>
      </c>
      <c r="U46" s="97"/>
      <c r="V46" s="111">
        <f t="shared" si="0"/>
        <v>0</v>
      </c>
      <c r="W46" s="100"/>
    </row>
    <row r="47" spans="1:23" s="2" customFormat="1" ht="24.95" hidden="1" customHeight="1">
      <c r="A47" s="49"/>
      <c r="B47" s="18" t="str">
        <f>MID(A47,1,MIN(IF(ISERROR(FIND({"县","市","区"},A47)),4^8,FIND({"县","市","区"},A47))))</f>
        <v/>
      </c>
      <c r="C47" s="18" t="str">
        <f>IF(ISERROR(MID(A47,LEN(B47)+1,MAX(IF(ISERROR(FIND({"道","乡","镇","处","场","区"},A47,LEN(B47)+1)),0,(FIND({"道","乡","镇","处","场","区"},A47,LEN(B47)+1))))-LEN(B47))),"",MID(A47,LEN(B47)+1,MIN(IF(ISERROR(FIND({"道","乡","镇","处","场","区"},A47,LEN(B47)+3)),4^8,(FIND({"道","乡","镇","处","场","区"},A47,LEN(B47)+3))))-LEN(B47)))</f>
        <v/>
      </c>
      <c r="D47" s="18" t="str">
        <f>IF(ISERROR(MID(A47,LEN(B47)+LEN(C47)+1,MAX(IF(ISERROR(FIND({"区","村","会","场"},A47,LEN(B47)+LEN(C47)+1)),0,(FIND({"区","村","会","场"},A47,LEN(B47)+LEN(C47)+1))))-LEN(B47)-LEN(C47))),"",MID(A47,LEN(B47)+LEN(C47)+1,MAX(IF(ISERROR(FIND({"区","村","会","场"},A47,LEN(B47)+LEN(C47)+3)),0,(FIND({"区","村","会","场"},A47,LEN(B47)+LEN(C47)+3))))-LEN(B47)-LEN(C47)))</f>
        <v/>
      </c>
      <c r="E47" s="49"/>
      <c r="F47" s="49" t="str">
        <f t="shared" si="12"/>
        <v/>
      </c>
      <c r="G47" s="49"/>
      <c r="H47" s="49"/>
      <c r="I47" s="49"/>
      <c r="J47" s="49"/>
      <c r="K47" s="49"/>
      <c r="L47" s="49">
        <f t="shared" si="13"/>
        <v>0</v>
      </c>
      <c r="M47" s="49"/>
      <c r="N47" s="84"/>
      <c r="O47" s="54"/>
      <c r="P47" s="55"/>
      <c r="Q47" s="140" t="str">
        <f t="shared" si="14"/>
        <v/>
      </c>
      <c r="R47" s="54" t="s">
        <v>32</v>
      </c>
      <c r="S47" s="55"/>
      <c r="T47" s="141" t="str">
        <f t="shared" si="11"/>
        <v>人</v>
      </c>
      <c r="U47" s="97"/>
      <c r="V47" s="111">
        <f t="shared" si="0"/>
        <v>0</v>
      </c>
      <c r="W47" s="100"/>
    </row>
    <row r="48" spans="1:23" s="2" customFormat="1" ht="24.95" hidden="1" customHeight="1">
      <c r="A48" s="49"/>
      <c r="B48" s="18"/>
      <c r="C48" s="18"/>
      <c r="D48" s="18"/>
      <c r="E48" s="49"/>
      <c r="F48" s="49"/>
      <c r="G48" s="49"/>
      <c r="H48" s="49"/>
      <c r="I48" s="49"/>
      <c r="J48" s="49"/>
      <c r="K48" s="49"/>
      <c r="L48" s="49"/>
      <c r="M48" s="49"/>
      <c r="N48" s="84"/>
      <c r="O48" s="54"/>
      <c r="P48" s="55"/>
      <c r="Q48" s="140"/>
      <c r="R48" s="54" t="s">
        <v>32</v>
      </c>
      <c r="S48" s="55"/>
      <c r="T48" s="141" t="str">
        <f t="shared" si="11"/>
        <v>人</v>
      </c>
      <c r="U48" s="97"/>
      <c r="V48" s="111">
        <f t="shared" si="0"/>
        <v>0</v>
      </c>
      <c r="W48" s="100"/>
    </row>
    <row r="49" spans="1:23" s="2" customFormat="1" ht="24.95" hidden="1" customHeight="1">
      <c r="A49" s="49"/>
      <c r="B49" s="18" t="str">
        <f>MID(A49,1,MIN(IF(ISERROR(FIND({"县","市","区"},A49)),4^8,FIND({"县","市","区"},A49))))</f>
        <v/>
      </c>
      <c r="C49" s="18" t="str">
        <f>IF(ISERROR(MID(A49,LEN(B49)+1,MAX(IF(ISERROR(FIND({"道","乡","镇","处","场","区"},A49,LEN(B49)+1)),0,(FIND({"道","乡","镇","处","场","区"},A49,LEN(B49)+1))))-LEN(B49))),"",MID(A49,LEN(B49)+1,MIN(IF(ISERROR(FIND({"道","乡","镇","处","场","区"},A49,LEN(B49)+3)),4^8,(FIND({"道","乡","镇","处","场","区"},A49,LEN(B49)+3))))-LEN(B49)))</f>
        <v/>
      </c>
      <c r="D49" s="18" t="str">
        <f>IF(ISERROR(MID(A49,LEN(B49)+LEN(C49)+1,MAX(IF(ISERROR(FIND({"区","村","会","场"},A49,LEN(B49)+LEN(C49)+1)),0,(FIND({"区","村","会","场"},A49,LEN(B49)+LEN(C49)+1))))-LEN(B49)-LEN(C49))),"",MID(A49,LEN(B49)+LEN(C49)+1,MAX(IF(ISERROR(FIND({"区","村","会","场"},A49,LEN(B49)+LEN(C49)+3)),0,(FIND({"区","村","会","场"},A49,LEN(B49)+LEN(C49)+3))))-LEN(B49)-LEN(C49)))</f>
        <v/>
      </c>
      <c r="E49" s="49"/>
      <c r="F49" s="49" t="str">
        <f t="shared" si="12"/>
        <v/>
      </c>
      <c r="G49" s="49"/>
      <c r="H49" s="49"/>
      <c r="I49" s="49"/>
      <c r="J49" s="49"/>
      <c r="K49" s="49"/>
      <c r="L49" s="49">
        <f t="shared" si="13"/>
        <v>0</v>
      </c>
      <c r="M49" s="49"/>
      <c r="N49" s="84"/>
      <c r="O49" s="54"/>
      <c r="P49" s="55"/>
      <c r="Q49" s="140" t="str">
        <f t="shared" si="14"/>
        <v/>
      </c>
      <c r="R49" s="54" t="s">
        <v>32</v>
      </c>
      <c r="S49" s="55"/>
      <c r="T49" s="141" t="str">
        <f t="shared" si="11"/>
        <v>人</v>
      </c>
      <c r="U49" s="97"/>
      <c r="V49" s="111">
        <f t="shared" si="0"/>
        <v>0</v>
      </c>
      <c r="W49" s="100"/>
    </row>
    <row r="50" spans="1:23" s="2" customFormat="1" ht="24.95" hidden="1" customHeight="1">
      <c r="A50" s="49"/>
      <c r="B50" s="18"/>
      <c r="C50" s="18"/>
      <c r="D50" s="18"/>
      <c r="E50" s="49"/>
      <c r="F50" s="49"/>
      <c r="G50" s="49"/>
      <c r="H50" s="49"/>
      <c r="I50" s="49"/>
      <c r="J50" s="49"/>
      <c r="K50" s="49"/>
      <c r="L50" s="49"/>
      <c r="M50" s="49"/>
      <c r="N50" s="84"/>
      <c r="O50" s="54"/>
      <c r="P50" s="55"/>
      <c r="Q50" s="140"/>
      <c r="R50" s="54" t="s">
        <v>32</v>
      </c>
      <c r="S50" s="55"/>
      <c r="T50" s="141" t="str">
        <f t="shared" si="11"/>
        <v>人</v>
      </c>
      <c r="U50" s="97"/>
      <c r="V50" s="111">
        <f t="shared" si="0"/>
        <v>0</v>
      </c>
      <c r="W50" s="100"/>
    </row>
    <row r="51" spans="1:23" s="2" customFormat="1" ht="24.95" hidden="1" customHeight="1">
      <c r="A51" s="49"/>
      <c r="B51" s="18" t="str">
        <f>MID(A51,1,MIN(IF(ISERROR(FIND({"县","市","区"},A51)),4^8,FIND({"县","市","区"},A51))))</f>
        <v/>
      </c>
      <c r="C51" s="18" t="str">
        <f>IF(ISERROR(MID(A51,LEN(B51)+1,MAX(IF(ISERROR(FIND({"道","乡","镇","处","场","区"},A51,LEN(B51)+1)),0,(FIND({"道","乡","镇","处","场","区"},A51,LEN(B51)+1))))-LEN(B51))),"",MID(A51,LEN(B51)+1,MIN(IF(ISERROR(FIND({"道","乡","镇","处","场","区"},A51,LEN(B51)+3)),4^8,(FIND({"道","乡","镇","处","场","区"},A51,LEN(B51)+3))))-LEN(B51)))</f>
        <v/>
      </c>
      <c r="D51" s="18" t="str">
        <f>IF(ISERROR(MID(A51,LEN(B51)+LEN(C51)+1,MAX(IF(ISERROR(FIND({"区","村","会","场"},A51,LEN(B51)+LEN(C51)+1)),0,(FIND({"区","村","会","场"},A51,LEN(B51)+LEN(C51)+1))))-LEN(B51)-LEN(C51))),"",MID(A51,LEN(B51)+LEN(C51)+1,MAX(IF(ISERROR(FIND({"区","村","会","场"},A51,LEN(B51)+LEN(C51)+3)),0,(FIND({"区","村","会","场"},A51,LEN(B51)+LEN(C51)+3))))-LEN(B51)-LEN(C51)))</f>
        <v/>
      </c>
      <c r="E51" s="49"/>
      <c r="F51" s="49" t="str">
        <f t="shared" ref="F51:F55" si="15">IF(G51="","","项")</f>
        <v/>
      </c>
      <c r="G51" s="49"/>
      <c r="H51" s="49"/>
      <c r="I51" s="49"/>
      <c r="J51" s="49"/>
      <c r="K51" s="49"/>
      <c r="L51" s="49">
        <f t="shared" ref="L51:L55" si="16">SUM(M51:N51)</f>
        <v>0</v>
      </c>
      <c r="M51" s="49"/>
      <c r="N51" s="84"/>
      <c r="O51" s="54"/>
      <c r="P51" s="55"/>
      <c r="Q51" s="140" t="str">
        <f t="shared" ref="Q51:Q55" si="17">IF(O51="排灌站","千瓦",IF(O51="机井","眼",IF(O51="渠道","千米",IF(O51="农田水利类其他","宗",IF(O51="堤坝","千米",IF(O51="","","座"))))))</f>
        <v/>
      </c>
      <c r="R51" s="54" t="s">
        <v>32</v>
      </c>
      <c r="S51" s="55"/>
      <c r="T51" s="141" t="str">
        <f t="shared" si="11"/>
        <v>人</v>
      </c>
      <c r="U51" s="97"/>
      <c r="V51" s="111">
        <f t="shared" si="0"/>
        <v>0</v>
      </c>
      <c r="W51" s="100"/>
    </row>
    <row r="52" spans="1:23" s="2" customFormat="1" ht="24.95" hidden="1" customHeight="1">
      <c r="A52" s="49"/>
      <c r="B52" s="18"/>
      <c r="C52" s="18"/>
      <c r="D52" s="18"/>
      <c r="E52" s="49"/>
      <c r="F52" s="49"/>
      <c r="G52" s="49"/>
      <c r="H52" s="49"/>
      <c r="I52" s="49"/>
      <c r="J52" s="49"/>
      <c r="K52" s="49"/>
      <c r="L52" s="49"/>
      <c r="M52" s="49"/>
      <c r="N52" s="84"/>
      <c r="O52" s="54"/>
      <c r="P52" s="55"/>
      <c r="Q52" s="140"/>
      <c r="R52" s="54" t="s">
        <v>32</v>
      </c>
      <c r="S52" s="55"/>
      <c r="T52" s="141" t="str">
        <f t="shared" si="11"/>
        <v>人</v>
      </c>
      <c r="U52" s="97"/>
      <c r="V52" s="111">
        <f t="shared" si="0"/>
        <v>0</v>
      </c>
      <c r="W52" s="100"/>
    </row>
    <row r="53" spans="1:23" s="2" customFormat="1" ht="24.95" hidden="1" customHeight="1">
      <c r="A53" s="49"/>
      <c r="B53" s="18" t="str">
        <f>MID(A53,1,MIN(IF(ISERROR(FIND({"县","市","区"},A53)),4^8,FIND({"县","市","区"},A53))))</f>
        <v/>
      </c>
      <c r="C53" s="18" t="str">
        <f>IF(ISERROR(MID(A53,LEN(B53)+1,MAX(IF(ISERROR(FIND({"道","乡","镇","处","场","区"},A53,LEN(B53)+1)),0,(FIND({"道","乡","镇","处","场","区"},A53,LEN(B53)+1))))-LEN(B53))),"",MID(A53,LEN(B53)+1,MIN(IF(ISERROR(FIND({"道","乡","镇","处","场","区"},A53,LEN(B53)+3)),4^8,(FIND({"道","乡","镇","处","场","区"},A53,LEN(B53)+3))))-LEN(B53)))</f>
        <v/>
      </c>
      <c r="D53" s="18" t="str">
        <f>IF(ISERROR(MID(A53,LEN(B53)+LEN(C53)+1,MAX(IF(ISERROR(FIND({"区","村","会","场"},A53,LEN(B53)+LEN(C53)+1)),0,(FIND({"区","村","会","场"},A53,LEN(B53)+LEN(C53)+1))))-LEN(B53)-LEN(C53))),"",MID(A53,LEN(B53)+LEN(C53)+1,MAX(IF(ISERROR(FIND({"区","村","会","场"},A53,LEN(B53)+LEN(C53)+3)),0,(FIND({"区","村","会","场"},A53,LEN(B53)+LEN(C53)+3))))-LEN(B53)-LEN(C53)))</f>
        <v/>
      </c>
      <c r="E53" s="49"/>
      <c r="F53" s="49" t="str">
        <f t="shared" si="15"/>
        <v/>
      </c>
      <c r="G53" s="49"/>
      <c r="H53" s="49"/>
      <c r="I53" s="49"/>
      <c r="J53" s="49"/>
      <c r="K53" s="49"/>
      <c r="L53" s="49">
        <f t="shared" si="16"/>
        <v>0</v>
      </c>
      <c r="M53" s="49"/>
      <c r="N53" s="84"/>
      <c r="O53" s="54"/>
      <c r="P53" s="55"/>
      <c r="Q53" s="140" t="str">
        <f t="shared" si="17"/>
        <v/>
      </c>
      <c r="R53" s="54" t="s">
        <v>32</v>
      </c>
      <c r="S53" s="55"/>
      <c r="T53" s="141" t="str">
        <f t="shared" si="11"/>
        <v>人</v>
      </c>
      <c r="U53" s="97"/>
      <c r="V53" s="111">
        <f t="shared" si="0"/>
        <v>0</v>
      </c>
      <c r="W53" s="100"/>
    </row>
    <row r="54" spans="1:23" s="2" customFormat="1" ht="24.95" hidden="1" customHeight="1">
      <c r="A54" s="49"/>
      <c r="B54" s="18"/>
      <c r="C54" s="18"/>
      <c r="D54" s="18"/>
      <c r="E54" s="49"/>
      <c r="F54" s="49"/>
      <c r="G54" s="49"/>
      <c r="H54" s="49"/>
      <c r="I54" s="49"/>
      <c r="J54" s="49"/>
      <c r="K54" s="49"/>
      <c r="L54" s="49"/>
      <c r="M54" s="49"/>
      <c r="N54" s="84"/>
      <c r="O54" s="54"/>
      <c r="P54" s="55"/>
      <c r="Q54" s="140"/>
      <c r="R54" s="54" t="s">
        <v>32</v>
      </c>
      <c r="S54" s="55"/>
      <c r="T54" s="141" t="str">
        <f t="shared" si="11"/>
        <v>人</v>
      </c>
      <c r="U54" s="97"/>
      <c r="V54" s="111">
        <f t="shared" si="0"/>
        <v>0</v>
      </c>
      <c r="W54" s="100"/>
    </row>
    <row r="55" spans="1:23" s="2" customFormat="1" ht="24.95" hidden="1" customHeight="1">
      <c r="A55" s="49"/>
      <c r="B55" s="18" t="str">
        <f>MID(A55,1,MIN(IF(ISERROR(FIND({"县","市","区"},A55)),4^8,FIND({"县","市","区"},A55))))</f>
        <v/>
      </c>
      <c r="C55" s="18" t="str">
        <f>IF(ISERROR(MID(A55,LEN(B55)+1,MAX(IF(ISERROR(FIND({"道","乡","镇","处","场","区"},A55,LEN(B55)+1)),0,(FIND({"道","乡","镇","处","场","区"},A55,LEN(B55)+1))))-LEN(B55))),"",MID(A55,LEN(B55)+1,MIN(IF(ISERROR(FIND({"道","乡","镇","处","场","区"},A55,LEN(B55)+3)),4^8,(FIND({"道","乡","镇","处","场","区"},A55,LEN(B55)+3))))-LEN(B55)))</f>
        <v/>
      </c>
      <c r="D55" s="18" t="str">
        <f>IF(ISERROR(MID(A55,LEN(B55)+LEN(C55)+1,MAX(IF(ISERROR(FIND({"区","村","会","场"},A55,LEN(B55)+LEN(C55)+1)),0,(FIND({"区","村","会","场"},A55,LEN(B55)+LEN(C55)+1))))-LEN(B55)-LEN(C55))),"",MID(A55,LEN(B55)+LEN(C55)+1,MAX(IF(ISERROR(FIND({"区","村","会","场"},A55,LEN(B55)+LEN(C55)+3)),0,(FIND({"区","村","会","场"},A55,LEN(B55)+LEN(C55)+3))))-LEN(B55)-LEN(C55)))</f>
        <v/>
      </c>
      <c r="E55" s="49"/>
      <c r="F55" s="49" t="str">
        <f t="shared" si="15"/>
        <v/>
      </c>
      <c r="G55" s="49"/>
      <c r="H55" s="49"/>
      <c r="I55" s="49"/>
      <c r="J55" s="49"/>
      <c r="K55" s="49"/>
      <c r="L55" s="49">
        <f t="shared" si="16"/>
        <v>0</v>
      </c>
      <c r="M55" s="49"/>
      <c r="N55" s="84"/>
      <c r="O55" s="54"/>
      <c r="P55" s="55"/>
      <c r="Q55" s="140" t="str">
        <f t="shared" si="17"/>
        <v/>
      </c>
      <c r="R55" s="54" t="s">
        <v>32</v>
      </c>
      <c r="S55" s="55"/>
      <c r="T55" s="141" t="str">
        <f t="shared" si="11"/>
        <v>人</v>
      </c>
      <c r="U55" s="97"/>
      <c r="V55" s="111">
        <f t="shared" si="0"/>
        <v>0</v>
      </c>
      <c r="W55" s="100"/>
    </row>
    <row r="56" spans="1:23" s="2" customFormat="1" ht="24.95" hidden="1" customHeight="1">
      <c r="A56" s="49"/>
      <c r="B56" s="18"/>
      <c r="C56" s="18"/>
      <c r="D56" s="18"/>
      <c r="E56" s="49"/>
      <c r="F56" s="49"/>
      <c r="G56" s="49"/>
      <c r="H56" s="49"/>
      <c r="I56" s="49"/>
      <c r="J56" s="49"/>
      <c r="K56" s="49"/>
      <c r="L56" s="49"/>
      <c r="M56" s="49"/>
      <c r="N56" s="84"/>
      <c r="O56" s="54"/>
      <c r="P56" s="55"/>
      <c r="Q56" s="140"/>
      <c r="R56" s="54" t="s">
        <v>32</v>
      </c>
      <c r="S56" s="55"/>
      <c r="T56" s="141" t="str">
        <f t="shared" si="11"/>
        <v>人</v>
      </c>
      <c r="U56" s="97"/>
      <c r="V56" s="111">
        <f t="shared" si="0"/>
        <v>0</v>
      </c>
      <c r="W56" s="100"/>
    </row>
    <row r="57" spans="1:23" s="2" customFormat="1" ht="12.95" hidden="1" customHeight="1">
      <c r="A57" s="231" t="s">
        <v>54</v>
      </c>
      <c r="B57" s="232"/>
      <c r="C57" s="232"/>
      <c r="D57" s="232"/>
      <c r="E57" s="232"/>
      <c r="F57" s="232" t="s">
        <v>25</v>
      </c>
      <c r="G57" s="232">
        <f>SUM(G60:G67)</f>
        <v>0</v>
      </c>
      <c r="H57" s="232"/>
      <c r="I57" s="232"/>
      <c r="J57" s="232"/>
      <c r="K57" s="232"/>
      <c r="L57" s="232">
        <f t="shared" ref="L57:N57" si="18">SUM(L60:L67)</f>
        <v>0</v>
      </c>
      <c r="M57" s="232">
        <f t="shared" si="18"/>
        <v>0</v>
      </c>
      <c r="N57" s="232">
        <f t="shared" si="18"/>
        <v>0</v>
      </c>
      <c r="O57" s="88" t="s">
        <v>55</v>
      </c>
      <c r="P57" s="89">
        <f t="array" ref="P57">SUM(IF(ISERROR(SEARCH("机耕道",O60:O67)),0,1)*P60:P67)</f>
        <v>0</v>
      </c>
      <c r="Q57" s="145" t="s">
        <v>56</v>
      </c>
      <c r="R57" s="88"/>
      <c r="S57" s="142"/>
      <c r="T57" s="145"/>
      <c r="U57" s="146"/>
      <c r="V57" s="111">
        <f t="shared" si="0"/>
        <v>0</v>
      </c>
      <c r="W57" s="100"/>
    </row>
    <row r="58" spans="1:23" s="2" customFormat="1" ht="13.5" hidden="1" customHeight="1">
      <c r="A58" s="231"/>
      <c r="B58" s="232"/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80" t="s">
        <v>57</v>
      </c>
      <c r="P58" s="81">
        <f t="array" ref="P58">SUM(IF(ISERROR(SEARCH("公路",O60:O67)),0,1)*P60:P67)</f>
        <v>0</v>
      </c>
      <c r="Q58" s="147" t="s">
        <v>56</v>
      </c>
      <c r="R58" s="80" t="s">
        <v>32</v>
      </c>
      <c r="S58" s="137">
        <f t="array" ref="S58">SUM(IF(ISERROR(SEARCH("受益移民",R60:R65)),0,1)*S60:S65)</f>
        <v>0</v>
      </c>
      <c r="T58" s="147" t="s">
        <v>33</v>
      </c>
      <c r="U58" s="146"/>
      <c r="V58" s="111">
        <f t="shared" si="0"/>
        <v>0</v>
      </c>
      <c r="W58" s="100"/>
    </row>
    <row r="59" spans="1:23" s="2" customFormat="1" ht="13.5" hidden="1" customHeight="1">
      <c r="A59" s="231"/>
      <c r="B59" s="232"/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90" t="s">
        <v>58</v>
      </c>
      <c r="P59" s="91">
        <f t="array" ref="P59">SUM(IF(ISERROR(SEARCH("道路交通类其他",O60:O67)),0,1)*P60:P67)</f>
        <v>0</v>
      </c>
      <c r="Q59" s="148" t="s">
        <v>53</v>
      </c>
      <c r="R59" s="90"/>
      <c r="S59" s="149"/>
      <c r="T59" s="148"/>
      <c r="U59" s="146"/>
      <c r="V59" s="111">
        <f t="shared" si="0"/>
        <v>0</v>
      </c>
      <c r="W59" s="100"/>
    </row>
    <row r="60" spans="1:23" s="2" customFormat="1" ht="13.5" hidden="1" customHeight="1">
      <c r="A60" s="229"/>
      <c r="B60" s="224" t="str">
        <f>MID(A60,1,MIN(IF(ISERROR(FIND({"县","市","区"},A60)),4^8,FIND({"县","市","区"},A60))))</f>
        <v/>
      </c>
      <c r="C60" s="224" t="str">
        <f>IF(ISERROR(MID(A60,LEN(B60)+1,MAX(IF(ISERROR(FIND({"道","乡","镇","处","场","区"},A60,LEN(B60)+1)),0,(FIND({"道","乡","镇","处","场","区"},A60,LEN(B60)+1))))-LEN(B60))),"",MID(A60,LEN(B60)+1,MIN(IF(ISERROR(FIND({"道","乡","镇","处","场","区"},A60,LEN(B60)+3)),4^8,(FIND({"道","乡","镇","处","场","区"},A60,LEN(B60)+3))))-LEN(B60)))</f>
        <v/>
      </c>
      <c r="D60" s="224" t="str">
        <f>IF(ISERROR(MID(A60,LEN(B60)+LEN(C60)+1,MAX(IF(ISERROR(FIND({"区","村","会","场"},A60,LEN(B60)+LEN(C60)+1)),0,(FIND({"区","村","会","场"},A60,LEN(B60)+LEN(C60)+1))))-LEN(B60)-LEN(C60))),"",MID(A60,LEN(B60)+LEN(C60)+1,MAX(IF(ISERROR(FIND({"区","村","会","场"},A60,LEN(B60)+LEN(C60)+3)),0,(FIND({"区","村","会","场"},A60,LEN(B60)+LEN(C60)+3))))-LEN(B60)-LEN(C60)))</f>
        <v/>
      </c>
      <c r="E60" s="229"/>
      <c r="F60" s="229" t="str">
        <f t="shared" ref="F60:F64" si="19">IF(G60="","","项")</f>
        <v/>
      </c>
      <c r="G60" s="229"/>
      <c r="H60" s="229"/>
      <c r="I60" s="229"/>
      <c r="J60" s="229"/>
      <c r="K60" s="229"/>
      <c r="L60" s="229">
        <f t="shared" ref="L60:L64" si="20">SUM(M60:N60)</f>
        <v>0</v>
      </c>
      <c r="M60" s="229"/>
      <c r="N60" s="229"/>
      <c r="O60" s="245"/>
      <c r="P60" s="248"/>
      <c r="Q60" s="251" t="str">
        <f t="shared" ref="Q60:Q64" si="21">IF(O60="机耕道","公里",IF(O60="桥涵","座",IF(O60="公路","公里",IF(O60="船","艘",IF(O60="道路交通类其他","宗",IF(O60="","","座"))))))</f>
        <v/>
      </c>
      <c r="R60" s="245" t="s">
        <v>32</v>
      </c>
      <c r="S60" s="248"/>
      <c r="T60" s="253" t="str">
        <f t="shared" ref="T60:T64" si="22">IF(R60="受益移民","人",IF(R60="","","个"))</f>
        <v>人</v>
      </c>
      <c r="U60" s="97"/>
      <c r="V60" s="111">
        <f t="shared" si="0"/>
        <v>0</v>
      </c>
      <c r="W60" s="100"/>
    </row>
    <row r="61" spans="1:23" s="2" customFormat="1" ht="13.5" hidden="1" customHeight="1">
      <c r="A61" s="230"/>
      <c r="B61" s="225"/>
      <c r="C61" s="225"/>
      <c r="D61" s="225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46"/>
      <c r="P61" s="249"/>
      <c r="Q61" s="252"/>
      <c r="R61" s="246"/>
      <c r="S61" s="249"/>
      <c r="T61" s="254"/>
      <c r="U61" s="97"/>
      <c r="V61" s="111">
        <f t="shared" si="0"/>
        <v>0</v>
      </c>
      <c r="W61" s="100"/>
    </row>
    <row r="62" spans="1:23" s="2" customFormat="1" ht="13.5" hidden="1" customHeight="1">
      <c r="A62" s="229"/>
      <c r="B62" s="224" t="str">
        <f>MID(A62,1,MIN(IF(ISERROR(FIND({"县","市","区"},A62)),4^8,FIND({"县","市","区"},A62))))</f>
        <v/>
      </c>
      <c r="C62" s="224" t="str">
        <f>IF(ISERROR(MID(A62,LEN(B62)+1,MAX(IF(ISERROR(FIND({"道","乡","镇","处","场","区"},A62,LEN(B62)+1)),0,(FIND({"道","乡","镇","处","场","区"},A62,LEN(B62)+1))))-LEN(B62))),"",MID(A62,LEN(B62)+1,MIN(IF(ISERROR(FIND({"道","乡","镇","处","场","区"},A62,LEN(B62)+3)),4^8,(FIND({"道","乡","镇","处","场","区"},A62,LEN(B62)+3))))-LEN(B62)))</f>
        <v/>
      </c>
      <c r="D62" s="224" t="str">
        <f>IF(ISERROR(MID(A62,LEN(B62)+LEN(C62)+1,MAX(IF(ISERROR(FIND({"区","村","会","场"},A62,LEN(B62)+LEN(C62)+1)),0,(FIND({"区","村","会","场"},A62,LEN(B62)+LEN(C62)+1))))-LEN(B62)-LEN(C62))),"",MID(A62,LEN(B62)+LEN(C62)+1,MAX(IF(ISERROR(FIND({"区","村","会","场"},A62,LEN(B62)+LEN(C62)+3)),0,(FIND({"区","村","会","场"},A62,LEN(B62)+LEN(C62)+3))))-LEN(B62)-LEN(C62)))</f>
        <v/>
      </c>
      <c r="E62" s="229"/>
      <c r="F62" s="229" t="str">
        <f t="shared" si="19"/>
        <v/>
      </c>
      <c r="G62" s="229"/>
      <c r="H62" s="229"/>
      <c r="I62" s="229"/>
      <c r="J62" s="229"/>
      <c r="K62" s="229"/>
      <c r="L62" s="229">
        <f t="shared" si="20"/>
        <v>0</v>
      </c>
      <c r="M62" s="229"/>
      <c r="N62" s="229"/>
      <c r="O62" s="245"/>
      <c r="P62" s="248"/>
      <c r="Q62" s="251" t="str">
        <f t="shared" si="21"/>
        <v/>
      </c>
      <c r="R62" s="245" t="s">
        <v>32</v>
      </c>
      <c r="S62" s="248"/>
      <c r="T62" s="253" t="str">
        <f t="shared" si="22"/>
        <v>人</v>
      </c>
      <c r="U62" s="97"/>
      <c r="V62" s="111">
        <f t="shared" si="0"/>
        <v>0</v>
      </c>
      <c r="W62" s="100"/>
    </row>
    <row r="63" spans="1:23" s="2" customFormat="1" ht="13.5" hidden="1" customHeight="1">
      <c r="A63" s="230"/>
      <c r="B63" s="225"/>
      <c r="C63" s="225"/>
      <c r="D63" s="225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46"/>
      <c r="P63" s="249"/>
      <c r="Q63" s="252"/>
      <c r="R63" s="246"/>
      <c r="S63" s="249"/>
      <c r="T63" s="254"/>
      <c r="U63" s="97"/>
      <c r="V63" s="111">
        <f t="shared" si="0"/>
        <v>0</v>
      </c>
      <c r="W63" s="100"/>
    </row>
    <row r="64" spans="1:23" s="2" customFormat="1" ht="13.5" hidden="1" customHeight="1">
      <c r="A64" s="229"/>
      <c r="B64" s="224" t="str">
        <f>MID(A64,1,MIN(IF(ISERROR(FIND({"县","市","区"},A64)),4^8,FIND({"县","市","区"},A64))))</f>
        <v/>
      </c>
      <c r="C64" s="224" t="str">
        <f>IF(ISERROR(MID(A64,LEN(B64)+1,MAX(IF(ISERROR(FIND({"道","乡","镇","处","场","区"},A64,LEN(B64)+1)),0,(FIND({"道","乡","镇","处","场","区"},A64,LEN(B64)+1))))-LEN(B64))),"",MID(A64,LEN(B64)+1,MIN(IF(ISERROR(FIND({"道","乡","镇","处","场","区"},A64,LEN(B64)+3)),4^8,(FIND({"道","乡","镇","处","场","区"},A64,LEN(B64)+3))))-LEN(B64)))</f>
        <v/>
      </c>
      <c r="D64" s="224" t="str">
        <f>IF(ISERROR(MID(A64,LEN(B64)+LEN(C64)+1,MAX(IF(ISERROR(FIND({"区","村","会","场"},A64,LEN(B64)+LEN(C64)+1)),0,(FIND({"区","村","会","场"},A64,LEN(B64)+LEN(C64)+1))))-LEN(B64)-LEN(C64))),"",MID(A64,LEN(B64)+LEN(C64)+1,MAX(IF(ISERROR(FIND({"区","村","会","场"},A64,LEN(B64)+LEN(C64)+3)),0,(FIND({"区","村","会","场"},A64,LEN(B64)+LEN(C64)+3))))-LEN(B64)-LEN(C64)))</f>
        <v/>
      </c>
      <c r="E64" s="229"/>
      <c r="F64" s="229" t="str">
        <f t="shared" si="19"/>
        <v/>
      </c>
      <c r="G64" s="229"/>
      <c r="H64" s="229"/>
      <c r="I64" s="229"/>
      <c r="J64" s="229"/>
      <c r="K64" s="229"/>
      <c r="L64" s="229">
        <f t="shared" si="20"/>
        <v>0</v>
      </c>
      <c r="M64" s="229"/>
      <c r="N64" s="229"/>
      <c r="O64" s="245"/>
      <c r="P64" s="248"/>
      <c r="Q64" s="251" t="str">
        <f t="shared" si="21"/>
        <v/>
      </c>
      <c r="R64" s="245" t="s">
        <v>32</v>
      </c>
      <c r="S64" s="248"/>
      <c r="T64" s="253" t="str">
        <f t="shared" si="22"/>
        <v>人</v>
      </c>
      <c r="U64" s="97"/>
      <c r="V64" s="111">
        <f t="shared" si="0"/>
        <v>0</v>
      </c>
      <c r="W64" s="100"/>
    </row>
    <row r="65" spans="1:23" s="2" customFormat="1" ht="13.5" hidden="1" customHeight="1">
      <c r="A65" s="230"/>
      <c r="B65" s="225"/>
      <c r="C65" s="225"/>
      <c r="D65" s="225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46"/>
      <c r="P65" s="249"/>
      <c r="Q65" s="252"/>
      <c r="R65" s="246"/>
      <c r="S65" s="249"/>
      <c r="T65" s="254"/>
      <c r="U65" s="97"/>
      <c r="V65" s="111">
        <f t="shared" si="0"/>
        <v>0</v>
      </c>
      <c r="W65" s="100"/>
    </row>
    <row r="66" spans="1:23" s="2" customFormat="1" ht="13.5" hidden="1" customHeight="1">
      <c r="A66" s="229"/>
      <c r="B66" s="224" t="str">
        <f>MID(A66,1,MIN(IF(ISERROR(FIND({"县","市","区"},A66)),4^8,FIND({"县","市","区"},A66))))</f>
        <v/>
      </c>
      <c r="C66" s="224" t="str">
        <f>IF(ISERROR(MID(A66,LEN(B66)+1,MAX(IF(ISERROR(FIND({"道","乡","镇","处","场","区"},A66,LEN(B66)+1)),0,(FIND({"道","乡","镇","处","场","区"},A66,LEN(B66)+1))))-LEN(B66))),"",MID(A66,LEN(B66)+1,MIN(IF(ISERROR(FIND({"道","乡","镇","处","场","区"},A66,LEN(B66)+3)),4^8,(FIND({"道","乡","镇","处","场","区"},A66,LEN(B66)+3))))-LEN(B66)))</f>
        <v/>
      </c>
      <c r="D66" s="224" t="str">
        <f>IF(ISERROR(MID(A66,LEN(B66)+LEN(C66)+1,MAX(IF(ISERROR(FIND({"区","村","会","场"},A66,LEN(B66)+LEN(C66)+1)),0,(FIND({"区","村","会","场"},A66,LEN(B66)+LEN(C66)+1))))-LEN(B66)-LEN(C66))),"",MID(A66,LEN(B66)+LEN(C66)+1,MAX(IF(ISERROR(FIND({"区","村","会","场"},A66,LEN(B66)+LEN(C66)+3)),0,(FIND({"区","村","会","场"},A66,LEN(B66)+LEN(C66)+3))))-LEN(B66)-LEN(C66)))</f>
        <v/>
      </c>
      <c r="E66" s="229"/>
      <c r="F66" s="229" t="str">
        <f>IF(G66="","","项")</f>
        <v/>
      </c>
      <c r="G66" s="229"/>
      <c r="H66" s="229"/>
      <c r="I66" s="229"/>
      <c r="J66" s="229"/>
      <c r="K66" s="229"/>
      <c r="L66" s="229">
        <f>SUM(M66:N66)</f>
        <v>0</v>
      </c>
      <c r="M66" s="229"/>
      <c r="N66" s="229"/>
      <c r="O66" s="245"/>
      <c r="P66" s="248"/>
      <c r="Q66" s="251" t="str">
        <f>IF(O66="机耕道","公里",IF(O66="桥涵","座",IF(O66="公路","公里",IF(O66="船","艘",IF(O66="道路交通类其他","宗",IF(O66="","","座"))))))</f>
        <v/>
      </c>
      <c r="R66" s="245" t="s">
        <v>32</v>
      </c>
      <c r="S66" s="248"/>
      <c r="T66" s="253" t="str">
        <f>IF(R66="受益移民","人",IF(R66="","","个"))</f>
        <v>人</v>
      </c>
      <c r="U66" s="97"/>
      <c r="V66" s="111">
        <f t="shared" si="0"/>
        <v>0</v>
      </c>
      <c r="W66" s="100"/>
    </row>
    <row r="67" spans="1:23" s="2" customFormat="1" ht="13.5" hidden="1" customHeight="1">
      <c r="A67" s="230"/>
      <c r="B67" s="225"/>
      <c r="C67" s="225"/>
      <c r="D67" s="225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46"/>
      <c r="P67" s="249"/>
      <c r="Q67" s="252"/>
      <c r="R67" s="246"/>
      <c r="S67" s="249"/>
      <c r="T67" s="254"/>
      <c r="U67" s="97"/>
      <c r="V67" s="111">
        <f t="shared" si="0"/>
        <v>0</v>
      </c>
      <c r="W67" s="100"/>
    </row>
    <row r="68" spans="1:23" s="2" customFormat="1" ht="21.75" customHeight="1">
      <c r="A68" s="37" t="s">
        <v>59</v>
      </c>
      <c r="B68" s="38"/>
      <c r="C68" s="38"/>
      <c r="D68" s="38"/>
      <c r="E68" s="38"/>
      <c r="F68" s="38" t="s">
        <v>25</v>
      </c>
      <c r="G68" s="40">
        <f>G69+G105</f>
        <v>25</v>
      </c>
      <c r="H68" s="38"/>
      <c r="I68" s="38"/>
      <c r="J68" s="38"/>
      <c r="K68" s="40"/>
      <c r="L68" s="40">
        <f t="shared" ref="L68:N68" si="23">L69+L105</f>
        <v>133.5</v>
      </c>
      <c r="M68" s="40">
        <f t="shared" si="23"/>
        <v>109.5</v>
      </c>
      <c r="N68" s="40">
        <f t="shared" si="23"/>
        <v>24</v>
      </c>
      <c r="O68" s="92"/>
      <c r="P68" s="93"/>
      <c r="Q68" s="150" t="str">
        <f>IF(O68="","","人.次")</f>
        <v/>
      </c>
      <c r="R68" s="92"/>
      <c r="S68" s="93"/>
      <c r="T68" s="150" t="str">
        <f>IF(R68="培训移民","人",IF(R68="受益牲畜","头",""))</f>
        <v/>
      </c>
      <c r="U68" s="146"/>
      <c r="V68" s="111">
        <f t="shared" si="0"/>
        <v>158.5</v>
      </c>
      <c r="W68" s="100"/>
    </row>
    <row r="69" spans="1:23" s="2" customFormat="1" ht="13.5" customHeight="1">
      <c r="A69" s="231" t="s">
        <v>60</v>
      </c>
      <c r="B69" s="232"/>
      <c r="C69" s="232"/>
      <c r="D69" s="232"/>
      <c r="E69" s="232"/>
      <c r="F69" s="232" t="s">
        <v>25</v>
      </c>
      <c r="G69" s="232">
        <f>SUM(G79:G104)</f>
        <v>25</v>
      </c>
      <c r="H69" s="232"/>
      <c r="I69" s="232"/>
      <c r="J69" s="232"/>
      <c r="K69" s="232"/>
      <c r="L69" s="232">
        <f t="shared" ref="L69:N69" si="24">SUM(L79:L104)</f>
        <v>133.5</v>
      </c>
      <c r="M69" s="232">
        <f t="shared" si="24"/>
        <v>109.5</v>
      </c>
      <c r="N69" s="232">
        <f t="shared" si="24"/>
        <v>24</v>
      </c>
      <c r="O69" s="80" t="s">
        <v>61</v>
      </c>
      <c r="P69" s="81">
        <f t="array" ref="P69">SUM(IF(ISERROR(SEARCH("粮食作物",O79:O104)),0,1)*P79:P104)</f>
        <v>2421</v>
      </c>
      <c r="Q69" s="131" t="s">
        <v>31</v>
      </c>
      <c r="R69" s="88"/>
      <c r="S69" s="142"/>
      <c r="T69" s="145"/>
      <c r="U69" s="146"/>
      <c r="V69" s="111">
        <f t="shared" si="0"/>
        <v>2579.5</v>
      </c>
      <c r="W69" s="100"/>
    </row>
    <row r="70" spans="1:23" s="2" customFormat="1" ht="13.5" hidden="1" customHeight="1">
      <c r="A70" s="231"/>
      <c r="B70" s="232"/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80" t="s">
        <v>62</v>
      </c>
      <c r="P70" s="81">
        <f t="array" ref="P70">SUM(IF(ISERROR(SEARCH("蔬菜",O79:O104)),0,1)*P79:P104)</f>
        <v>0</v>
      </c>
      <c r="Q70" s="131" t="s">
        <v>31</v>
      </c>
      <c r="R70" s="80"/>
      <c r="S70" s="139"/>
      <c r="T70" s="147"/>
      <c r="U70" s="146"/>
      <c r="V70" s="111">
        <f t="shared" ref="V70:V133" si="25">S70+P70+L70+G70</f>
        <v>0</v>
      </c>
      <c r="W70" s="100"/>
    </row>
    <row r="71" spans="1:23" s="2" customFormat="1" ht="13.5" hidden="1" customHeight="1">
      <c r="A71" s="231"/>
      <c r="B71" s="232"/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2"/>
      <c r="O71" s="80" t="s">
        <v>63</v>
      </c>
      <c r="P71" s="81">
        <f t="array" ref="P71">SUM(IF(ISERROR(SEARCH("中药材",O79:O104)),0,1)*P79:P104)</f>
        <v>0</v>
      </c>
      <c r="Q71" s="131" t="s">
        <v>31</v>
      </c>
      <c r="R71" s="80"/>
      <c r="S71" s="130"/>
      <c r="T71" s="147"/>
      <c r="U71" s="146"/>
      <c r="V71" s="111">
        <f t="shared" si="25"/>
        <v>0</v>
      </c>
      <c r="W71" s="100"/>
    </row>
    <row r="72" spans="1:23" s="2" customFormat="1" ht="13.5" hidden="1" customHeight="1">
      <c r="A72" s="231"/>
      <c r="B72" s="232"/>
      <c r="C72" s="232"/>
      <c r="D72" s="232"/>
      <c r="E72" s="232"/>
      <c r="F72" s="232"/>
      <c r="G72" s="232"/>
      <c r="H72" s="232"/>
      <c r="I72" s="232"/>
      <c r="J72" s="232"/>
      <c r="K72" s="232"/>
      <c r="L72" s="232"/>
      <c r="M72" s="232"/>
      <c r="N72" s="232"/>
      <c r="O72" s="80" t="s">
        <v>64</v>
      </c>
      <c r="P72" s="81">
        <f t="array" ref="P72">SUM(IF(ISERROR(SEARCH("食用菌",O79:O104)),0,1)*P79:P104)</f>
        <v>0</v>
      </c>
      <c r="Q72" s="131" t="s">
        <v>31</v>
      </c>
      <c r="R72" s="80"/>
      <c r="S72" s="137">
        <f t="array" ref="S72">SUM(IF(ISERROR(SEARCH("该项目共增加移民收入",R79:R104)),0,1)*S79:S104)</f>
        <v>0</v>
      </c>
      <c r="T72" s="147"/>
      <c r="U72" s="146"/>
      <c r="V72" s="111">
        <f t="shared" si="25"/>
        <v>0</v>
      </c>
      <c r="W72" s="100"/>
    </row>
    <row r="73" spans="1:23" s="2" customFormat="1" ht="13.5" customHeight="1">
      <c r="A73" s="231"/>
      <c r="B73" s="232"/>
      <c r="C73" s="232"/>
      <c r="D73" s="232"/>
      <c r="E73" s="232"/>
      <c r="F73" s="232"/>
      <c r="G73" s="232"/>
      <c r="H73" s="232"/>
      <c r="I73" s="232"/>
      <c r="J73" s="232"/>
      <c r="K73" s="232"/>
      <c r="L73" s="232"/>
      <c r="M73" s="232"/>
      <c r="N73" s="232"/>
      <c r="O73" s="80" t="s">
        <v>65</v>
      </c>
      <c r="P73" s="81">
        <f t="array" ref="P73">SUM(IF(ISERROR(SEARCH("茶叶",O79:O104)),0,1)*P79:P104)</f>
        <v>0</v>
      </c>
      <c r="Q73" s="131" t="s">
        <v>31</v>
      </c>
      <c r="R73" s="80" t="s">
        <v>32</v>
      </c>
      <c r="S73" s="151">
        <f t="array" ref="S73">SUM(IF(ISERROR(SEARCH("受益移民",R79:R104)),0,1)*S79:S104)</f>
        <v>825</v>
      </c>
      <c r="T73" s="147" t="s">
        <v>33</v>
      </c>
      <c r="U73" s="146"/>
      <c r="V73" s="111">
        <f t="shared" si="25"/>
        <v>825</v>
      </c>
      <c r="W73" s="100"/>
    </row>
    <row r="74" spans="1:23" s="2" customFormat="1" ht="13.5" customHeight="1">
      <c r="A74" s="231"/>
      <c r="B74" s="232"/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80" t="s">
        <v>66</v>
      </c>
      <c r="P74" s="81">
        <f t="array" ref="P74">SUM(IF(ISERROR(SEARCH("其他经济作物",O79:O104)),0,1)*P79:P104)</f>
        <v>0</v>
      </c>
      <c r="Q74" s="131" t="s">
        <v>31</v>
      </c>
      <c r="R74" s="80" t="s">
        <v>67</v>
      </c>
      <c r="S74" s="151">
        <f>IF(S73=0,0,SUMPRODUCT((R79:R103="受益移民")*S79:S103*(R80:R104="人均年增收")*S80:S104)/S73)</f>
        <v>200</v>
      </c>
      <c r="T74" s="147" t="s">
        <v>68</v>
      </c>
      <c r="U74" s="146"/>
      <c r="V74" s="111">
        <f t="shared" si="25"/>
        <v>200</v>
      </c>
      <c r="W74" s="100"/>
    </row>
    <row r="75" spans="1:23" s="2" customFormat="1" ht="13.5" hidden="1" customHeight="1">
      <c r="A75" s="231"/>
      <c r="B75" s="232"/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80" t="s">
        <v>69</v>
      </c>
      <c r="P75" s="81">
        <f t="array" ref="P75">SUM(IF(ISERROR(SEARCH("楠竹",O79:O104)),0,1)*P79:P104)</f>
        <v>0</v>
      </c>
      <c r="Q75" s="131" t="s">
        <v>31</v>
      </c>
      <c r="R75" s="80"/>
      <c r="S75" s="130"/>
      <c r="T75" s="147"/>
      <c r="U75" s="146"/>
      <c r="V75" s="111">
        <f t="shared" si="25"/>
        <v>0</v>
      </c>
      <c r="W75" s="100"/>
    </row>
    <row r="76" spans="1:23" s="2" customFormat="1" ht="13.5" hidden="1" customHeight="1">
      <c r="A76" s="231"/>
      <c r="B76" s="232"/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80" t="s">
        <v>70</v>
      </c>
      <c r="P76" s="81">
        <f t="array" ref="P76">SUM(IF(ISERROR(SEARCH("油茶",O79:O104)),0,1)*P79:P104)</f>
        <v>0</v>
      </c>
      <c r="Q76" s="131" t="s">
        <v>31</v>
      </c>
      <c r="R76" s="80"/>
      <c r="S76" s="130"/>
      <c r="T76" s="147"/>
      <c r="U76" s="146"/>
      <c r="V76" s="111">
        <f t="shared" si="25"/>
        <v>0</v>
      </c>
      <c r="W76" s="100"/>
    </row>
    <row r="77" spans="1:23" s="2" customFormat="1" ht="13.5" hidden="1" customHeight="1">
      <c r="A77" s="231"/>
      <c r="B77" s="232"/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80" t="s">
        <v>71</v>
      </c>
      <c r="P77" s="81">
        <f t="array" ref="P77">SUM(IF(ISERROR(SEARCH("果业",O79:O104)),0,1)*P79:P104)</f>
        <v>0</v>
      </c>
      <c r="Q77" s="131" t="s">
        <v>31</v>
      </c>
      <c r="R77" s="80"/>
      <c r="S77" s="130"/>
      <c r="T77" s="147"/>
      <c r="U77" s="146"/>
      <c r="V77" s="111">
        <f t="shared" si="25"/>
        <v>0</v>
      </c>
      <c r="W77" s="100"/>
    </row>
    <row r="78" spans="1:23" s="2" customFormat="1" ht="13.5" hidden="1" customHeight="1">
      <c r="A78" s="231"/>
      <c r="B78" s="232"/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80" t="s">
        <v>72</v>
      </c>
      <c r="P78" s="81">
        <f t="array" ref="P78">SUM(IF(ISERROR(SEARCH("种植业类其他",O79:O104)),0,1)*P79:P104)</f>
        <v>0</v>
      </c>
      <c r="Q78" s="131" t="s">
        <v>53</v>
      </c>
      <c r="R78" s="80"/>
      <c r="S78" s="139"/>
      <c r="T78" s="147"/>
      <c r="U78" s="146"/>
      <c r="V78" s="111">
        <f t="shared" si="25"/>
        <v>0</v>
      </c>
      <c r="W78" s="100"/>
    </row>
    <row r="79" spans="1:23" s="2" customFormat="1" ht="13.5" customHeight="1">
      <c r="A79" s="224" t="s">
        <v>192</v>
      </c>
      <c r="B79" s="224" t="s">
        <v>193</v>
      </c>
      <c r="C79" s="224" t="s">
        <v>75</v>
      </c>
      <c r="D79" s="224" t="s">
        <v>193</v>
      </c>
      <c r="E79" s="224" t="s">
        <v>166</v>
      </c>
      <c r="F79" s="224" t="s">
        <v>25</v>
      </c>
      <c r="G79" s="224">
        <v>4</v>
      </c>
      <c r="H79" s="224"/>
      <c r="I79" s="224"/>
      <c r="J79" s="224"/>
      <c r="K79" s="224"/>
      <c r="L79" s="224">
        <v>34</v>
      </c>
      <c r="M79" s="224">
        <v>34</v>
      </c>
      <c r="N79" s="224">
        <v>0</v>
      </c>
      <c r="O79" s="245" t="s">
        <v>61</v>
      </c>
      <c r="P79" s="248">
        <v>300</v>
      </c>
      <c r="Q79" s="253" t="s">
        <v>31</v>
      </c>
      <c r="R79" s="168" t="s">
        <v>32</v>
      </c>
      <c r="S79" s="169">
        <v>350</v>
      </c>
      <c r="T79" s="170" t="str">
        <f t="shared" ref="T79:T104" si="26">IF(R79="受益移民","人",IF(R79="","","元"))</f>
        <v>人</v>
      </c>
      <c r="U79" s="97"/>
      <c r="V79" s="111">
        <f t="shared" si="25"/>
        <v>688</v>
      </c>
      <c r="W79" s="100"/>
    </row>
    <row r="80" spans="1:23" s="2" customFormat="1" ht="13.5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46"/>
      <c r="P80" s="249"/>
      <c r="Q80" s="254"/>
      <c r="R80" s="166" t="s">
        <v>67</v>
      </c>
      <c r="S80" s="53">
        <v>200</v>
      </c>
      <c r="T80" s="167" t="str">
        <f t="shared" si="26"/>
        <v>元</v>
      </c>
      <c r="U80" s="97"/>
      <c r="V80" s="111">
        <f t="shared" si="25"/>
        <v>200</v>
      </c>
      <c r="W80" s="100"/>
    </row>
    <row r="81" spans="1:24" s="5" customFormat="1" ht="14.25" customHeight="1">
      <c r="A81" s="224" t="s">
        <v>194</v>
      </c>
      <c r="B81" s="224" t="s">
        <v>191</v>
      </c>
      <c r="C81" s="224" t="s">
        <v>75</v>
      </c>
      <c r="D81" s="224" t="s">
        <v>191</v>
      </c>
      <c r="E81" s="224" t="s">
        <v>166</v>
      </c>
      <c r="F81" s="224" t="s">
        <v>25</v>
      </c>
      <c r="G81" s="224">
        <v>2</v>
      </c>
      <c r="H81" s="224"/>
      <c r="I81" s="224"/>
      <c r="J81" s="224"/>
      <c r="K81" s="224"/>
      <c r="L81" s="224">
        <v>3</v>
      </c>
      <c r="M81" s="224">
        <v>3</v>
      </c>
      <c r="N81" s="224"/>
      <c r="O81" s="245" t="s">
        <v>61</v>
      </c>
      <c r="P81" s="248">
        <v>82</v>
      </c>
      <c r="Q81" s="253" t="s">
        <v>31</v>
      </c>
      <c r="R81" s="168" t="s">
        <v>32</v>
      </c>
      <c r="S81" s="169">
        <v>23</v>
      </c>
      <c r="T81" s="170" t="str">
        <f t="shared" si="26"/>
        <v>人</v>
      </c>
      <c r="V81" s="111">
        <f t="shared" si="25"/>
        <v>110</v>
      </c>
    </row>
    <row r="82" spans="1:24" s="5" customFormat="1" ht="14.25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46"/>
      <c r="P82" s="249"/>
      <c r="Q82" s="254"/>
      <c r="R82" s="166" t="s">
        <v>67</v>
      </c>
      <c r="S82" s="53">
        <v>200</v>
      </c>
      <c r="T82" s="167" t="str">
        <f t="shared" si="26"/>
        <v>元</v>
      </c>
      <c r="V82" s="111">
        <f t="shared" si="25"/>
        <v>200</v>
      </c>
    </row>
    <row r="83" spans="1:24" s="2" customFormat="1" ht="13.5" customHeight="1">
      <c r="A83" s="224" t="s">
        <v>195</v>
      </c>
      <c r="B83" s="224" t="s">
        <v>196</v>
      </c>
      <c r="C83" s="224" t="s">
        <v>75</v>
      </c>
      <c r="D83" s="224" t="s">
        <v>196</v>
      </c>
      <c r="E83" s="224" t="s">
        <v>166</v>
      </c>
      <c r="F83" s="224" t="s">
        <v>25</v>
      </c>
      <c r="G83" s="224">
        <v>1</v>
      </c>
      <c r="H83" s="224"/>
      <c r="I83" s="224"/>
      <c r="J83" s="224"/>
      <c r="K83" s="224"/>
      <c r="L83" s="224">
        <v>3</v>
      </c>
      <c r="M83" s="224">
        <v>3</v>
      </c>
      <c r="N83" s="224"/>
      <c r="O83" s="245" t="s">
        <v>61</v>
      </c>
      <c r="P83" s="248">
        <v>31</v>
      </c>
      <c r="Q83" s="253" t="s">
        <v>31</v>
      </c>
      <c r="R83" s="168" t="s">
        <v>32</v>
      </c>
      <c r="S83" s="169">
        <v>9</v>
      </c>
      <c r="T83" s="170" t="str">
        <f t="shared" si="26"/>
        <v>人</v>
      </c>
      <c r="U83" s="97"/>
      <c r="V83" s="111">
        <f t="shared" si="25"/>
        <v>44</v>
      </c>
      <c r="W83" s="100"/>
    </row>
    <row r="84" spans="1:24" s="2" customFormat="1" ht="13.5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25"/>
      <c r="O84" s="246"/>
      <c r="P84" s="249"/>
      <c r="Q84" s="254"/>
      <c r="R84" s="166" t="s">
        <v>67</v>
      </c>
      <c r="S84" s="53">
        <v>200</v>
      </c>
      <c r="T84" s="167" t="str">
        <f t="shared" si="26"/>
        <v>元</v>
      </c>
      <c r="U84" s="97"/>
      <c r="V84" s="111">
        <f t="shared" si="25"/>
        <v>200</v>
      </c>
      <c r="W84" s="100"/>
      <c r="X84" s="5"/>
    </row>
    <row r="85" spans="1:24" s="2" customFormat="1" ht="13.5" customHeight="1">
      <c r="A85" s="224" t="s">
        <v>197</v>
      </c>
      <c r="B85" s="224" t="s">
        <v>198</v>
      </c>
      <c r="C85" s="224" t="s">
        <v>75</v>
      </c>
      <c r="D85" s="224" t="s">
        <v>198</v>
      </c>
      <c r="E85" s="224" t="s">
        <v>166</v>
      </c>
      <c r="F85" s="224" t="s">
        <v>25</v>
      </c>
      <c r="G85" s="224">
        <v>2</v>
      </c>
      <c r="H85" s="224"/>
      <c r="I85" s="224"/>
      <c r="J85" s="224"/>
      <c r="K85" s="224"/>
      <c r="L85" s="224">
        <v>8</v>
      </c>
      <c r="M85" s="224">
        <v>3</v>
      </c>
      <c r="N85" s="224">
        <v>5</v>
      </c>
      <c r="O85" s="245" t="s">
        <v>61</v>
      </c>
      <c r="P85" s="248">
        <v>150</v>
      </c>
      <c r="Q85" s="253" t="s">
        <v>31</v>
      </c>
      <c r="R85" s="168" t="s">
        <v>32</v>
      </c>
      <c r="S85" s="169">
        <v>35</v>
      </c>
      <c r="T85" s="170" t="str">
        <f t="shared" si="26"/>
        <v>人</v>
      </c>
      <c r="U85" s="97"/>
      <c r="V85" s="111">
        <f t="shared" si="25"/>
        <v>195</v>
      </c>
      <c r="W85" s="100"/>
    </row>
    <row r="86" spans="1:24" s="2" customFormat="1" ht="13.5" customHeight="1">
      <c r="A86" s="225"/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25"/>
      <c r="O86" s="246"/>
      <c r="P86" s="249"/>
      <c r="Q86" s="254"/>
      <c r="R86" s="166" t="s">
        <v>67</v>
      </c>
      <c r="S86" s="53">
        <v>200</v>
      </c>
      <c r="T86" s="167" t="str">
        <f t="shared" si="26"/>
        <v>元</v>
      </c>
      <c r="U86" s="97"/>
      <c r="V86" s="111">
        <f t="shared" si="25"/>
        <v>200</v>
      </c>
      <c r="W86" s="100"/>
    </row>
    <row r="87" spans="1:24" s="2" customFormat="1" ht="13.5" customHeight="1">
      <c r="A87" s="224" t="s">
        <v>199</v>
      </c>
      <c r="B87" s="224" t="s">
        <v>183</v>
      </c>
      <c r="C87" s="224" t="s">
        <v>75</v>
      </c>
      <c r="D87" s="224" t="s">
        <v>183</v>
      </c>
      <c r="E87" s="224" t="s">
        <v>166</v>
      </c>
      <c r="F87" s="224" t="s">
        <v>25</v>
      </c>
      <c r="G87" s="224">
        <v>2</v>
      </c>
      <c r="H87" s="224"/>
      <c r="I87" s="224"/>
      <c r="J87" s="224"/>
      <c r="K87" s="224"/>
      <c r="L87" s="224">
        <v>32</v>
      </c>
      <c r="M87" s="224">
        <v>32</v>
      </c>
      <c r="N87" s="224"/>
      <c r="O87" s="245" t="s">
        <v>61</v>
      </c>
      <c r="P87" s="248">
        <v>1200</v>
      </c>
      <c r="Q87" s="253" t="s">
        <v>31</v>
      </c>
      <c r="R87" s="168" t="s">
        <v>32</v>
      </c>
      <c r="S87" s="169">
        <v>365</v>
      </c>
      <c r="T87" s="170" t="str">
        <f t="shared" si="26"/>
        <v>人</v>
      </c>
      <c r="U87" s="97"/>
      <c r="V87" s="111">
        <f t="shared" si="25"/>
        <v>1599</v>
      </c>
      <c r="W87" s="100"/>
    </row>
    <row r="88" spans="1:24" s="2" customFormat="1" ht="13.5" customHeight="1">
      <c r="A88" s="225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25"/>
      <c r="O88" s="246"/>
      <c r="P88" s="249"/>
      <c r="Q88" s="254"/>
      <c r="R88" s="166" t="s">
        <v>67</v>
      </c>
      <c r="S88" s="53">
        <v>200</v>
      </c>
      <c r="T88" s="167" t="str">
        <f t="shared" si="26"/>
        <v>元</v>
      </c>
      <c r="U88" s="97"/>
      <c r="V88" s="111">
        <f t="shared" si="25"/>
        <v>200</v>
      </c>
      <c r="W88" s="100"/>
    </row>
    <row r="89" spans="1:24" s="5" customFormat="1" ht="14.25" customHeight="1">
      <c r="A89" s="224" t="s">
        <v>200</v>
      </c>
      <c r="B89" s="224" t="s">
        <v>201</v>
      </c>
      <c r="C89" s="224" t="s">
        <v>187</v>
      </c>
      <c r="D89" s="224" t="s">
        <v>201</v>
      </c>
      <c r="E89" s="224" t="s">
        <v>166</v>
      </c>
      <c r="F89" s="224" t="s">
        <v>25</v>
      </c>
      <c r="G89" s="224">
        <v>1</v>
      </c>
      <c r="H89" s="224"/>
      <c r="I89" s="224"/>
      <c r="J89" s="224"/>
      <c r="K89" s="224"/>
      <c r="L89" s="224">
        <v>6.5</v>
      </c>
      <c r="M89" s="224">
        <v>2.5</v>
      </c>
      <c r="N89" s="224">
        <v>4</v>
      </c>
      <c r="O89" s="245" t="s">
        <v>61</v>
      </c>
      <c r="P89" s="248">
        <v>43</v>
      </c>
      <c r="Q89" s="253" t="s">
        <v>31</v>
      </c>
      <c r="R89" s="168" t="s">
        <v>32</v>
      </c>
      <c r="S89" s="169">
        <v>3</v>
      </c>
      <c r="T89" s="170" t="str">
        <f t="shared" si="26"/>
        <v>人</v>
      </c>
      <c r="V89" s="111">
        <f t="shared" si="25"/>
        <v>53.5</v>
      </c>
    </row>
    <row r="90" spans="1:24" s="5" customFormat="1" ht="14.25" customHeight="1">
      <c r="A90" s="225"/>
      <c r="B90" s="225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246"/>
      <c r="P90" s="249"/>
      <c r="Q90" s="254"/>
      <c r="R90" s="166" t="s">
        <v>67</v>
      </c>
      <c r="S90" s="53">
        <v>200</v>
      </c>
      <c r="T90" s="167" t="str">
        <f t="shared" si="26"/>
        <v>元</v>
      </c>
      <c r="V90" s="111">
        <f t="shared" si="25"/>
        <v>200</v>
      </c>
      <c r="X90" s="2"/>
    </row>
    <row r="91" spans="1:24" s="2" customFormat="1" ht="13.5" customHeight="1">
      <c r="A91" s="224" t="s">
        <v>202</v>
      </c>
      <c r="B91" s="224" t="s">
        <v>203</v>
      </c>
      <c r="C91" s="224" t="s">
        <v>204</v>
      </c>
      <c r="D91" s="224" t="s">
        <v>203</v>
      </c>
      <c r="E91" s="224" t="s">
        <v>166</v>
      </c>
      <c r="F91" s="224" t="s">
        <v>25</v>
      </c>
      <c r="G91" s="224">
        <v>2</v>
      </c>
      <c r="H91" s="224"/>
      <c r="I91" s="224"/>
      <c r="J91" s="224"/>
      <c r="K91" s="224"/>
      <c r="L91" s="224">
        <v>3</v>
      </c>
      <c r="M91" s="224">
        <v>3</v>
      </c>
      <c r="N91" s="224"/>
      <c r="O91" s="245" t="s">
        <v>61</v>
      </c>
      <c r="P91" s="248">
        <v>45</v>
      </c>
      <c r="Q91" s="253" t="s">
        <v>31</v>
      </c>
      <c r="R91" s="168" t="s">
        <v>32</v>
      </c>
      <c r="S91" s="169">
        <v>5</v>
      </c>
      <c r="T91" s="170" t="str">
        <f t="shared" si="26"/>
        <v>人</v>
      </c>
      <c r="U91" s="97"/>
      <c r="V91" s="111">
        <f t="shared" si="25"/>
        <v>55</v>
      </c>
      <c r="W91" s="100"/>
    </row>
    <row r="92" spans="1:24" s="2" customFormat="1" ht="13.5" customHeight="1">
      <c r="A92" s="225"/>
      <c r="B92" s="225"/>
      <c r="C92" s="225"/>
      <c r="D92" s="225"/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246"/>
      <c r="P92" s="249"/>
      <c r="Q92" s="254"/>
      <c r="R92" s="166" t="s">
        <v>67</v>
      </c>
      <c r="S92" s="53">
        <v>200</v>
      </c>
      <c r="T92" s="167" t="str">
        <f t="shared" si="26"/>
        <v>元</v>
      </c>
      <c r="U92" s="97"/>
      <c r="V92" s="111">
        <f t="shared" si="25"/>
        <v>200</v>
      </c>
      <c r="W92" s="100"/>
    </row>
    <row r="93" spans="1:24" s="2" customFormat="1" ht="13.5" customHeight="1">
      <c r="A93" s="224" t="s">
        <v>205</v>
      </c>
      <c r="B93" s="224" t="s">
        <v>206</v>
      </c>
      <c r="C93" s="224" t="s">
        <v>204</v>
      </c>
      <c r="D93" s="224" t="s">
        <v>206</v>
      </c>
      <c r="E93" s="224" t="s">
        <v>166</v>
      </c>
      <c r="F93" s="224" t="s">
        <v>25</v>
      </c>
      <c r="G93" s="224">
        <v>9</v>
      </c>
      <c r="H93" s="224"/>
      <c r="I93" s="224"/>
      <c r="J93" s="224"/>
      <c r="K93" s="224"/>
      <c r="L93" s="224">
        <v>9</v>
      </c>
      <c r="M93" s="224">
        <v>9</v>
      </c>
      <c r="N93" s="224"/>
      <c r="O93" s="245" t="s">
        <v>61</v>
      </c>
      <c r="P93" s="248">
        <v>50</v>
      </c>
      <c r="Q93" s="253" t="s">
        <v>31</v>
      </c>
      <c r="R93" s="168" t="s">
        <v>32</v>
      </c>
      <c r="S93" s="169">
        <v>4</v>
      </c>
      <c r="T93" s="170" t="str">
        <f t="shared" si="26"/>
        <v>人</v>
      </c>
      <c r="U93" s="97"/>
      <c r="V93" s="111">
        <f t="shared" si="25"/>
        <v>72</v>
      </c>
      <c r="W93" s="100"/>
    </row>
    <row r="94" spans="1:24" s="2" customFormat="1" ht="13.5" customHeight="1">
      <c r="A94" s="225"/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46"/>
      <c r="P94" s="249"/>
      <c r="Q94" s="254"/>
      <c r="R94" s="166" t="s">
        <v>67</v>
      </c>
      <c r="S94" s="53">
        <v>200</v>
      </c>
      <c r="T94" s="167" t="str">
        <f t="shared" si="26"/>
        <v>元</v>
      </c>
      <c r="U94" s="97"/>
      <c r="V94" s="111">
        <f t="shared" si="25"/>
        <v>200</v>
      </c>
      <c r="W94" s="100"/>
    </row>
    <row r="95" spans="1:24" s="2" customFormat="1" ht="13.5" customHeight="1">
      <c r="A95" s="224" t="s">
        <v>207</v>
      </c>
      <c r="B95" s="224" t="s">
        <v>189</v>
      </c>
      <c r="C95" s="224" t="s">
        <v>187</v>
      </c>
      <c r="D95" s="224" t="s">
        <v>189</v>
      </c>
      <c r="E95" s="224" t="s">
        <v>29</v>
      </c>
      <c r="F95" s="224" t="s">
        <v>25</v>
      </c>
      <c r="G95" s="224">
        <v>1</v>
      </c>
      <c r="H95" s="224"/>
      <c r="I95" s="224"/>
      <c r="J95" s="224"/>
      <c r="K95" s="224"/>
      <c r="L95" s="224">
        <v>25</v>
      </c>
      <c r="M95" s="224">
        <v>10</v>
      </c>
      <c r="N95" s="224">
        <v>15</v>
      </c>
      <c r="O95" s="245" t="s">
        <v>61</v>
      </c>
      <c r="P95" s="248">
        <v>120</v>
      </c>
      <c r="Q95" s="253" t="s">
        <v>31</v>
      </c>
      <c r="R95" s="168" t="s">
        <v>32</v>
      </c>
      <c r="S95" s="169">
        <v>29</v>
      </c>
      <c r="T95" s="170" t="str">
        <f t="shared" si="26"/>
        <v>人</v>
      </c>
      <c r="U95" s="97"/>
      <c r="V95" s="111">
        <f t="shared" si="25"/>
        <v>175</v>
      </c>
      <c r="W95" s="100"/>
    </row>
    <row r="96" spans="1:24" s="2" customFormat="1" ht="13.5" customHeight="1">
      <c r="A96" s="225"/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46"/>
      <c r="P96" s="249"/>
      <c r="Q96" s="254"/>
      <c r="R96" s="166" t="s">
        <v>67</v>
      </c>
      <c r="S96" s="53">
        <v>200</v>
      </c>
      <c r="T96" s="167" t="str">
        <f t="shared" si="26"/>
        <v>元</v>
      </c>
      <c r="U96" s="97"/>
      <c r="V96" s="111">
        <f t="shared" si="25"/>
        <v>200</v>
      </c>
      <c r="W96" s="100"/>
    </row>
    <row r="97" spans="1:23" s="5" customFormat="1" ht="14.25" customHeight="1">
      <c r="A97" s="224" t="s">
        <v>208</v>
      </c>
      <c r="B97" s="224" t="s">
        <v>173</v>
      </c>
      <c r="C97" s="224" t="s">
        <v>75</v>
      </c>
      <c r="D97" s="224" t="s">
        <v>173</v>
      </c>
      <c r="E97" s="224" t="s">
        <v>29</v>
      </c>
      <c r="F97" s="224" t="s">
        <v>25</v>
      </c>
      <c r="G97" s="224">
        <v>1</v>
      </c>
      <c r="H97" s="224"/>
      <c r="I97" s="224"/>
      <c r="J97" s="224"/>
      <c r="K97" s="224"/>
      <c r="L97" s="224">
        <v>10</v>
      </c>
      <c r="M97" s="224">
        <v>10</v>
      </c>
      <c r="N97" s="224"/>
      <c r="O97" s="245" t="s">
        <v>61</v>
      </c>
      <c r="P97" s="248">
        <v>400</v>
      </c>
      <c r="Q97" s="253" t="s">
        <v>31</v>
      </c>
      <c r="R97" s="168" t="s">
        <v>32</v>
      </c>
      <c r="S97" s="169">
        <v>2</v>
      </c>
      <c r="T97" s="170" t="str">
        <f t="shared" si="26"/>
        <v>人</v>
      </c>
      <c r="V97" s="111">
        <f t="shared" si="25"/>
        <v>413</v>
      </c>
    </row>
    <row r="98" spans="1:23" s="5" customFormat="1" ht="14.25" customHeight="1">
      <c r="A98" s="225"/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46"/>
      <c r="P98" s="249"/>
      <c r="Q98" s="254"/>
      <c r="R98" s="166" t="s">
        <v>67</v>
      </c>
      <c r="S98" s="53">
        <v>200</v>
      </c>
      <c r="T98" s="167" t="str">
        <f t="shared" si="26"/>
        <v>元</v>
      </c>
      <c r="V98" s="111">
        <f t="shared" si="25"/>
        <v>200</v>
      </c>
    </row>
    <row r="99" spans="1:23" s="2" customFormat="1" ht="13.5" hidden="1" customHeight="1">
      <c r="A99" s="224"/>
      <c r="B99" s="224" t="str">
        <f>MID(A99,1,MIN(IF(ISERROR(FIND({"县","市","区"},A99)),4^8,FIND({"县","市","区"},A99))))</f>
        <v/>
      </c>
      <c r="C99" s="224" t="str">
        <f>IF(ISERROR(MID(A99,LEN(B99)+1,MAX(IF(ISERROR(FIND({"道","乡","镇","处","场","区"},A99,LEN(B99)+1)),0,(FIND({"道","乡","镇","处","场","区"},A99,LEN(B99)+1))))-LEN(B99))),"",MID(A99,LEN(B99)+1,MIN(IF(ISERROR(FIND({"道","乡","镇","处","场","区"},A99,LEN(B99)+3)),4^8,(FIND({"道","乡","镇","处","场","区"},A99,LEN(B99)+3))))-LEN(B99)))</f>
        <v/>
      </c>
      <c r="D99" s="224" t="str">
        <f>IF(ISERROR(MID(A99,LEN(B99)+LEN(C99)+1,MAX(IF(ISERROR(FIND({"区","村","会","场"},A99,LEN(B99)+LEN(C99)+1)),0,(FIND({"区","村","会","场"},A99,LEN(B99)+LEN(C99)+1))))-LEN(B99)-LEN(C99))),"",MID(A99,LEN(B99)+LEN(C99)+1,MAX(IF(ISERROR(FIND({"区","村","会","场"},A99,LEN(B99)+LEN(C99)+3)),0,(FIND({"区","村","会","场"},A99,LEN(B99)+LEN(C99)+3))))-LEN(B99)-LEN(C99)))</f>
        <v/>
      </c>
      <c r="E99" s="224"/>
      <c r="F99" s="224" t="str">
        <f t="shared" ref="F99:F103" si="27">IF(G99="","","项")</f>
        <v/>
      </c>
      <c r="G99" s="224"/>
      <c r="H99" s="224"/>
      <c r="I99" s="224"/>
      <c r="J99" s="224"/>
      <c r="K99" s="224"/>
      <c r="L99" s="224">
        <f t="shared" ref="L99:L103" si="28">SUM(M99:N99)</f>
        <v>0</v>
      </c>
      <c r="M99" s="224"/>
      <c r="N99" s="224"/>
      <c r="O99" s="245"/>
      <c r="P99" s="248"/>
      <c r="Q99" s="253" t="str">
        <f t="shared" ref="Q99:Q103" si="29">IF(O99="种植场所","平方米",IF(O99="种植业类其他","宗",IF(O99="文化教育类其他","宗",IF(O99="新农村建设类其他","宗",IF(O99="","","亩")))))</f>
        <v/>
      </c>
      <c r="R99" s="168" t="s">
        <v>32</v>
      </c>
      <c r="S99" s="169"/>
      <c r="T99" s="170" t="str">
        <f t="shared" si="26"/>
        <v>人</v>
      </c>
      <c r="U99" s="97"/>
      <c r="V99" s="111">
        <f t="shared" si="25"/>
        <v>0</v>
      </c>
      <c r="W99" s="100"/>
    </row>
    <row r="100" spans="1:23" s="2" customFormat="1" ht="13.5" hidden="1" customHeight="1">
      <c r="A100" s="225"/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46"/>
      <c r="P100" s="249"/>
      <c r="Q100" s="254"/>
      <c r="R100" s="166" t="s">
        <v>67</v>
      </c>
      <c r="S100" s="53"/>
      <c r="T100" s="167" t="str">
        <f t="shared" si="26"/>
        <v>元</v>
      </c>
      <c r="U100" s="97"/>
      <c r="V100" s="111">
        <f t="shared" si="25"/>
        <v>0</v>
      </c>
      <c r="W100" s="100"/>
    </row>
    <row r="101" spans="1:23" s="2" customFormat="1" ht="13.5" hidden="1" customHeight="1">
      <c r="A101" s="224"/>
      <c r="B101" s="224" t="str">
        <f>MID(A101,1,MIN(IF(ISERROR(FIND({"县","市","区"},A101)),4^8,FIND({"县","市","区"},A101))))</f>
        <v/>
      </c>
      <c r="C101" s="224" t="str">
        <f>IF(ISERROR(MID(A101,LEN(B101)+1,MAX(IF(ISERROR(FIND({"道","乡","镇","处","场","区"},A101,LEN(B101)+1)),0,(FIND({"道","乡","镇","处","场","区"},A101,LEN(B101)+1))))-LEN(B101))),"",MID(A101,LEN(B101)+1,MIN(IF(ISERROR(FIND({"道","乡","镇","处","场","区"},A101,LEN(B101)+3)),4^8,(FIND({"道","乡","镇","处","场","区"},A101,LEN(B101)+3))))-LEN(B101)))</f>
        <v/>
      </c>
      <c r="D101" s="224" t="str">
        <f>IF(ISERROR(MID(A101,LEN(B101)+LEN(C101)+1,MAX(IF(ISERROR(FIND({"区","村","会","场"},A101,LEN(B101)+LEN(C101)+1)),0,(FIND({"区","村","会","场"},A101,LEN(B101)+LEN(C101)+1))))-LEN(B101)-LEN(C101))),"",MID(A101,LEN(B101)+LEN(C101)+1,MAX(IF(ISERROR(FIND({"区","村","会","场"},A101,LEN(B101)+LEN(C101)+3)),0,(FIND({"区","村","会","场"},A101,LEN(B101)+LEN(C101)+3))))-LEN(B101)-LEN(C101)))</f>
        <v/>
      </c>
      <c r="E101" s="224"/>
      <c r="F101" s="224" t="str">
        <f t="shared" si="27"/>
        <v/>
      </c>
      <c r="G101" s="224"/>
      <c r="H101" s="224"/>
      <c r="I101" s="224"/>
      <c r="J101" s="224"/>
      <c r="K101" s="224"/>
      <c r="L101" s="224">
        <f t="shared" si="28"/>
        <v>0</v>
      </c>
      <c r="M101" s="224"/>
      <c r="N101" s="224"/>
      <c r="O101" s="245"/>
      <c r="P101" s="248"/>
      <c r="Q101" s="253" t="str">
        <f t="shared" si="29"/>
        <v/>
      </c>
      <c r="R101" s="168" t="s">
        <v>32</v>
      </c>
      <c r="S101" s="169"/>
      <c r="T101" s="170" t="str">
        <f t="shared" si="26"/>
        <v>人</v>
      </c>
      <c r="U101" s="97"/>
      <c r="V101" s="111">
        <f t="shared" si="25"/>
        <v>0</v>
      </c>
      <c r="W101" s="100"/>
    </row>
    <row r="102" spans="1:23" s="2" customFormat="1" ht="13.5" hidden="1" customHeight="1">
      <c r="A102" s="225"/>
      <c r="B102" s="225"/>
      <c r="C102" s="225"/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46"/>
      <c r="P102" s="249"/>
      <c r="Q102" s="254"/>
      <c r="R102" s="166" t="s">
        <v>67</v>
      </c>
      <c r="S102" s="53"/>
      <c r="T102" s="167" t="str">
        <f t="shared" si="26"/>
        <v>元</v>
      </c>
      <c r="U102" s="97"/>
      <c r="V102" s="111">
        <f t="shared" si="25"/>
        <v>0</v>
      </c>
      <c r="W102" s="100"/>
    </row>
    <row r="103" spans="1:23" s="2" customFormat="1" ht="13.5" hidden="1" customHeight="1">
      <c r="A103" s="224"/>
      <c r="B103" s="224" t="str">
        <f>MID(A103,1,MIN(IF(ISERROR(FIND({"县","市","区"},A103)),4^8,FIND({"县","市","区"},A103))))</f>
        <v/>
      </c>
      <c r="C103" s="224" t="str">
        <f>IF(ISERROR(MID(A103,LEN(B103)+1,MAX(IF(ISERROR(FIND({"道","乡","镇","处","场","区"},A103,LEN(B103)+1)),0,(FIND({"道","乡","镇","处","场","区"},A103,LEN(B103)+1))))-LEN(B103))),"",MID(A103,LEN(B103)+1,MIN(IF(ISERROR(FIND({"道","乡","镇","处","场","区"},A103,LEN(B103)+3)),4^8,(FIND({"道","乡","镇","处","场","区"},A103,LEN(B103)+3))))-LEN(B103)))</f>
        <v/>
      </c>
      <c r="D103" s="224" t="str">
        <f>IF(ISERROR(MID(A103,LEN(B103)+LEN(C103)+1,MAX(IF(ISERROR(FIND({"区","村","会","场"},A103,LEN(B103)+LEN(C103)+1)),0,(FIND({"区","村","会","场"},A103,LEN(B103)+LEN(C103)+1))))-LEN(B103)-LEN(C103))),"",MID(A103,LEN(B103)+LEN(C103)+1,MAX(IF(ISERROR(FIND({"区","村","会","场"},A103,LEN(B103)+LEN(C103)+3)),0,(FIND({"区","村","会","场"},A103,LEN(B103)+LEN(C103)+3))))-LEN(B103)-LEN(C103)))</f>
        <v/>
      </c>
      <c r="E103" s="224"/>
      <c r="F103" s="224" t="str">
        <f t="shared" si="27"/>
        <v/>
      </c>
      <c r="G103" s="224"/>
      <c r="H103" s="224"/>
      <c r="I103" s="224"/>
      <c r="J103" s="224"/>
      <c r="K103" s="224"/>
      <c r="L103" s="224">
        <f t="shared" si="28"/>
        <v>0</v>
      </c>
      <c r="M103" s="224"/>
      <c r="N103" s="224"/>
      <c r="O103" s="245"/>
      <c r="P103" s="248"/>
      <c r="Q103" s="253" t="str">
        <f t="shared" si="29"/>
        <v/>
      </c>
      <c r="R103" s="168" t="s">
        <v>32</v>
      </c>
      <c r="S103" s="169"/>
      <c r="T103" s="170" t="str">
        <f t="shared" si="26"/>
        <v>人</v>
      </c>
      <c r="U103" s="97"/>
      <c r="V103" s="111">
        <f t="shared" si="25"/>
        <v>0</v>
      </c>
      <c r="W103" s="100"/>
    </row>
    <row r="104" spans="1:23" s="2" customFormat="1" ht="13.5" hidden="1" customHeight="1">
      <c r="A104" s="225"/>
      <c r="B104" s="225"/>
      <c r="C104" s="225"/>
      <c r="D104" s="225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46"/>
      <c r="P104" s="249"/>
      <c r="Q104" s="254"/>
      <c r="R104" s="166" t="s">
        <v>67</v>
      </c>
      <c r="S104" s="53"/>
      <c r="T104" s="167" t="str">
        <f t="shared" si="26"/>
        <v>元</v>
      </c>
      <c r="U104" s="97"/>
      <c r="V104" s="111">
        <f t="shared" si="25"/>
        <v>0</v>
      </c>
      <c r="W104" s="100"/>
    </row>
    <row r="105" spans="1:23" s="2" customFormat="1" ht="13.5" hidden="1" customHeight="1">
      <c r="A105" s="226" t="s">
        <v>77</v>
      </c>
      <c r="B105" s="235"/>
      <c r="C105" s="235"/>
      <c r="D105" s="235"/>
      <c r="E105" s="235"/>
      <c r="F105" s="235" t="s">
        <v>25</v>
      </c>
      <c r="G105" s="235">
        <f>SUM(G113:G124)</f>
        <v>0</v>
      </c>
      <c r="H105" s="235"/>
      <c r="I105" s="235"/>
      <c r="J105" s="235"/>
      <c r="K105" s="235"/>
      <c r="L105" s="235">
        <f t="shared" ref="L105:N105" si="30">SUM(L113:L124)</f>
        <v>0</v>
      </c>
      <c r="M105" s="235">
        <f t="shared" si="30"/>
        <v>0</v>
      </c>
      <c r="N105" s="235">
        <f t="shared" si="30"/>
        <v>0</v>
      </c>
      <c r="O105" s="88" t="s">
        <v>78</v>
      </c>
      <c r="P105" s="89">
        <f t="array" ref="P105">SUM(IF(ISERROR(SEARCH("网箱养鱼",O113:O124)),0,1)*P113:P124)</f>
        <v>0</v>
      </c>
      <c r="Q105" s="145" t="s">
        <v>31</v>
      </c>
      <c r="R105" s="80"/>
      <c r="S105" s="139"/>
      <c r="T105" s="147"/>
      <c r="U105" s="146"/>
      <c r="V105" s="111">
        <f t="shared" si="25"/>
        <v>0</v>
      </c>
      <c r="W105" s="100"/>
    </row>
    <row r="106" spans="1:23" s="2" customFormat="1" ht="13.5" hidden="1" customHeight="1">
      <c r="A106" s="227"/>
      <c r="B106" s="236"/>
      <c r="C106" s="236"/>
      <c r="D106" s="236"/>
      <c r="E106" s="236"/>
      <c r="F106" s="236" t="str">
        <f t="shared" ref="F106:F110" si="31">IF(E106="","","项")</f>
        <v/>
      </c>
      <c r="G106" s="236"/>
      <c r="H106" s="236"/>
      <c r="I106" s="236"/>
      <c r="J106" s="236"/>
      <c r="K106" s="236"/>
      <c r="L106" s="236"/>
      <c r="M106" s="236"/>
      <c r="N106" s="236"/>
      <c r="O106" s="80" t="s">
        <v>79</v>
      </c>
      <c r="P106" s="81">
        <f t="array" ref="P106">SUM(IF(ISERROR(SEARCH("精养鱼池",O113:O124)),0,1)*P113:P124)</f>
        <v>0</v>
      </c>
      <c r="Q106" s="147" t="s">
        <v>31</v>
      </c>
      <c r="R106" s="80" t="s">
        <v>32</v>
      </c>
      <c r="S106" s="151">
        <f t="array" ref="S106">SUM(IF(ISERROR(SEARCH("受益移民",R113:R124)),0,1)*S113:S124)</f>
        <v>0</v>
      </c>
      <c r="T106" s="147" t="s">
        <v>33</v>
      </c>
      <c r="U106" s="146"/>
      <c r="V106" s="111">
        <f t="shared" si="25"/>
        <v>0</v>
      </c>
      <c r="W106" s="100"/>
    </row>
    <row r="107" spans="1:23" s="2" customFormat="1" ht="13.5" hidden="1" customHeight="1">
      <c r="A107" s="227"/>
      <c r="B107" s="236"/>
      <c r="C107" s="236"/>
      <c r="D107" s="236"/>
      <c r="E107" s="236"/>
      <c r="F107" s="236" t="str">
        <f t="shared" si="31"/>
        <v/>
      </c>
      <c r="G107" s="236"/>
      <c r="H107" s="236"/>
      <c r="I107" s="236"/>
      <c r="J107" s="236"/>
      <c r="K107" s="236"/>
      <c r="L107" s="236"/>
      <c r="M107" s="236"/>
      <c r="N107" s="236"/>
      <c r="O107" s="80" t="s">
        <v>80</v>
      </c>
      <c r="P107" s="81">
        <f t="array" ref="P107">SUM(IF(ISERROR(SEARCH("其他养鱼",O113:O124)),0,1)*P113:P124)</f>
        <v>0</v>
      </c>
      <c r="Q107" s="147" t="s">
        <v>31</v>
      </c>
      <c r="R107" s="80" t="s">
        <v>67</v>
      </c>
      <c r="S107" s="151">
        <f>IF(S106=0,0,SUMPRODUCT((R113:R123="受益移民")*S113:S123*(R114:R124="人均年增收")*S114:S124)/S106)</f>
        <v>0</v>
      </c>
      <c r="T107" s="147" t="s">
        <v>68</v>
      </c>
      <c r="U107" s="146"/>
      <c r="V107" s="111">
        <f t="shared" si="25"/>
        <v>0</v>
      </c>
      <c r="W107" s="100"/>
    </row>
    <row r="108" spans="1:23" s="2" customFormat="1" ht="13.5" hidden="1" customHeight="1">
      <c r="A108" s="227"/>
      <c r="B108" s="236"/>
      <c r="C108" s="236"/>
      <c r="D108" s="236"/>
      <c r="E108" s="236"/>
      <c r="F108" s="236" t="str">
        <f t="shared" si="31"/>
        <v/>
      </c>
      <c r="G108" s="236"/>
      <c r="H108" s="236"/>
      <c r="I108" s="236"/>
      <c r="J108" s="236"/>
      <c r="K108" s="236"/>
      <c r="L108" s="236"/>
      <c r="M108" s="236"/>
      <c r="N108" s="236"/>
      <c r="O108" s="80" t="s">
        <v>81</v>
      </c>
      <c r="P108" s="81">
        <f t="array" ref="P108">SUM(IF(ISERROR(SEARCH("特种水产养殖",O113:O124)),0,1)*P113:P124)</f>
        <v>0</v>
      </c>
      <c r="Q108" s="147" t="s">
        <v>31</v>
      </c>
      <c r="R108" s="80"/>
      <c r="S108" s="151"/>
      <c r="T108" s="147"/>
      <c r="U108" s="146"/>
      <c r="V108" s="111">
        <f t="shared" si="25"/>
        <v>0</v>
      </c>
      <c r="W108" s="100"/>
    </row>
    <row r="109" spans="1:23" s="2" customFormat="1" ht="13.5" hidden="1" customHeight="1">
      <c r="A109" s="227"/>
      <c r="B109" s="236"/>
      <c r="C109" s="236"/>
      <c r="D109" s="236"/>
      <c r="E109" s="236"/>
      <c r="F109" s="236" t="str">
        <f t="shared" si="31"/>
        <v/>
      </c>
      <c r="G109" s="236"/>
      <c r="H109" s="236"/>
      <c r="I109" s="236"/>
      <c r="J109" s="236"/>
      <c r="K109" s="236"/>
      <c r="L109" s="236"/>
      <c r="M109" s="236"/>
      <c r="N109" s="236"/>
      <c r="O109" s="80" t="s">
        <v>82</v>
      </c>
      <c r="P109" s="81">
        <f t="array" ref="P109">SUM(IF(ISERROR(SEARCH("大牲畜",O113:O124)),0,1)*P113:P124)</f>
        <v>0</v>
      </c>
      <c r="Q109" s="147" t="s">
        <v>83</v>
      </c>
      <c r="R109" s="80"/>
      <c r="S109" s="137"/>
      <c r="T109" s="147"/>
      <c r="U109" s="146"/>
      <c r="V109" s="111">
        <f t="shared" si="25"/>
        <v>0</v>
      </c>
      <c r="W109" s="100"/>
    </row>
    <row r="110" spans="1:23" s="2" customFormat="1" ht="13.5" hidden="1" customHeight="1">
      <c r="A110" s="227"/>
      <c r="B110" s="236"/>
      <c r="C110" s="236"/>
      <c r="D110" s="236"/>
      <c r="E110" s="236"/>
      <c r="F110" s="236" t="str">
        <f t="shared" si="31"/>
        <v/>
      </c>
      <c r="G110" s="236"/>
      <c r="H110" s="236"/>
      <c r="I110" s="236"/>
      <c r="J110" s="236"/>
      <c r="K110" s="236"/>
      <c r="L110" s="236"/>
      <c r="M110" s="236"/>
      <c r="N110" s="236"/>
      <c r="O110" s="80" t="s">
        <v>84</v>
      </c>
      <c r="P110" s="81">
        <f t="array" ref="P110">SUM(IF(ISERROR(SEARCH("家畜",O113:O124)),0,1)*P113:P124)</f>
        <v>0</v>
      </c>
      <c r="Q110" s="147" t="s">
        <v>85</v>
      </c>
      <c r="R110" s="80"/>
      <c r="S110" s="139"/>
      <c r="T110" s="147"/>
      <c r="U110" s="146"/>
      <c r="V110" s="111">
        <f t="shared" si="25"/>
        <v>0</v>
      </c>
      <c r="W110" s="100"/>
    </row>
    <row r="111" spans="1:23" s="2" customFormat="1" ht="13.5" hidden="1" customHeight="1">
      <c r="A111" s="227"/>
      <c r="B111" s="236"/>
      <c r="C111" s="236"/>
      <c r="D111" s="236"/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80" t="s">
        <v>86</v>
      </c>
      <c r="P111" s="81">
        <f t="array" ref="P111">SUM(IF(ISERROR(SEARCH("家禽",O113:O124)),0,1)*P113:P124)</f>
        <v>0</v>
      </c>
      <c r="Q111" s="147" t="s">
        <v>85</v>
      </c>
      <c r="R111" s="80"/>
      <c r="S111" s="139"/>
      <c r="T111" s="147"/>
      <c r="U111" s="146"/>
      <c r="V111" s="111">
        <f t="shared" si="25"/>
        <v>0</v>
      </c>
      <c r="W111" s="100"/>
    </row>
    <row r="112" spans="1:23" s="2" customFormat="1" ht="13.5" hidden="1" customHeight="1">
      <c r="A112" s="228"/>
      <c r="B112" s="234"/>
      <c r="C112" s="234"/>
      <c r="D112" s="234"/>
      <c r="E112" s="234"/>
      <c r="F112" s="234" t="str">
        <f>IF(E112="","","项")</f>
        <v/>
      </c>
      <c r="G112" s="234"/>
      <c r="H112" s="234"/>
      <c r="I112" s="234"/>
      <c r="J112" s="234"/>
      <c r="K112" s="234"/>
      <c r="L112" s="234"/>
      <c r="M112" s="234"/>
      <c r="N112" s="234"/>
      <c r="O112" s="90" t="s">
        <v>87</v>
      </c>
      <c r="P112" s="91">
        <f t="array" ref="P112">SUM(IF(ISERROR(SEARCH("养殖业类其他",O113:O124)),0,1)*P113:P124)</f>
        <v>0</v>
      </c>
      <c r="Q112" s="148" t="s">
        <v>53</v>
      </c>
      <c r="R112" s="90"/>
      <c r="S112" s="149"/>
      <c r="T112" s="148"/>
      <c r="U112" s="146"/>
      <c r="V112" s="111">
        <f t="shared" si="25"/>
        <v>0</v>
      </c>
      <c r="W112" s="100"/>
    </row>
    <row r="113" spans="1:23" s="2" customFormat="1" ht="13.5" hidden="1" customHeight="1">
      <c r="A113" s="224"/>
      <c r="B113" s="224" t="str">
        <f>MID(A113,1,MIN(IF(ISERROR(FIND({"县","市","区"},A113)),4^8,FIND({"县","市","区"},A113))))</f>
        <v/>
      </c>
      <c r="C113" s="224" t="str">
        <f>IF(ISERROR(MID(A113,LEN(B113)+1,MAX(IF(ISERROR(FIND({"道","乡","镇","处","场","区"},A113,LEN(B113)+1)),0,(FIND({"道","乡","镇","处","场","区"},A113,LEN(B113)+1))))-LEN(B113))),"",MID(A113,LEN(B113)+1,MIN(IF(ISERROR(FIND({"道","乡","镇","处","场","区"},A113,LEN(B113)+3)),4^8,(FIND({"道","乡","镇","处","场","区"},A113,LEN(B113)+3))))-LEN(B113)))</f>
        <v/>
      </c>
      <c r="D113" s="224" t="str">
        <f>IF(ISERROR(MID(A113,LEN(B113)+LEN(C113)+1,MAX(IF(ISERROR(FIND({"区","村","会","场"},A113,LEN(B113)+LEN(C113)+1)),0,(FIND({"区","村","会","场"},A113,LEN(B113)+LEN(C113)+1))))-LEN(B113)-LEN(C113))),"",MID(A113,LEN(B113)+LEN(C113)+1,MAX(IF(ISERROR(FIND({"区","村","会","场"},A113,LEN(B113)+LEN(C113)+3)),0,(FIND({"区","村","会","场"},A113,LEN(B113)+LEN(C113)+3))))-LEN(B113)-LEN(C113)))</f>
        <v/>
      </c>
      <c r="E113" s="224"/>
      <c r="F113" s="224" t="str">
        <f t="shared" ref="F113:F117" si="32">IF(G113="","","项")</f>
        <v/>
      </c>
      <c r="G113" s="224"/>
      <c r="H113" s="224"/>
      <c r="I113" s="224"/>
      <c r="J113" s="224"/>
      <c r="K113" s="224"/>
      <c r="L113" s="224">
        <f t="shared" ref="L113:L117" si="33">SUM(M113:N113)</f>
        <v>0</v>
      </c>
      <c r="M113" s="224"/>
      <c r="N113" s="245"/>
      <c r="O113" s="245"/>
      <c r="P113" s="248"/>
      <c r="Q113" s="251" t="str">
        <f t="shared" ref="Q113:Q117" si="34">IF(O113="养鱼","亩",IF(O113="家畜","只",IF(O113="大牲畜","头",IF(O113="家禽","只",IF(O113="养殖业类其他","宗",IF(O113="","","亩"))))))</f>
        <v/>
      </c>
      <c r="R113" s="168" t="s">
        <v>32</v>
      </c>
      <c r="S113" s="169"/>
      <c r="T113" s="170" t="str">
        <f t="shared" ref="T113:T124" si="35">IF(R113="受益移民","人",IF(R113="","","元"))</f>
        <v>人</v>
      </c>
      <c r="U113" s="97"/>
      <c r="V113" s="111">
        <f t="shared" si="25"/>
        <v>0</v>
      </c>
      <c r="W113" s="100"/>
    </row>
    <row r="114" spans="1:23" s="2" customFormat="1" ht="13.5" hidden="1" customHeight="1">
      <c r="A114" s="225"/>
      <c r="B114" s="225"/>
      <c r="C114" s="225"/>
      <c r="D114" s="225"/>
      <c r="E114" s="225"/>
      <c r="F114" s="225"/>
      <c r="G114" s="225"/>
      <c r="H114" s="225"/>
      <c r="I114" s="225"/>
      <c r="J114" s="225"/>
      <c r="K114" s="225"/>
      <c r="L114" s="225"/>
      <c r="M114" s="225"/>
      <c r="N114" s="246"/>
      <c r="O114" s="246"/>
      <c r="P114" s="249"/>
      <c r="Q114" s="252"/>
      <c r="R114" s="166" t="s">
        <v>67</v>
      </c>
      <c r="S114" s="53"/>
      <c r="T114" s="167" t="str">
        <f t="shared" si="35"/>
        <v>元</v>
      </c>
      <c r="U114" s="97"/>
      <c r="V114" s="111">
        <f t="shared" si="25"/>
        <v>0</v>
      </c>
      <c r="W114" s="100"/>
    </row>
    <row r="115" spans="1:23" s="2" customFormat="1" ht="13.5" hidden="1" customHeight="1">
      <c r="A115" s="224"/>
      <c r="B115" s="224" t="str">
        <f>MID(A115,1,MIN(IF(ISERROR(FIND({"县","市","区"},A115)),4^8,FIND({"县","市","区"},A115))))</f>
        <v/>
      </c>
      <c r="C115" s="224" t="str">
        <f>IF(ISERROR(MID(A115,LEN(B115)+1,MAX(IF(ISERROR(FIND({"道","乡","镇","处","场","区"},A115,LEN(B115)+1)),0,(FIND({"道","乡","镇","处","场","区"},A115,LEN(B115)+1))))-LEN(B115))),"",MID(A115,LEN(B115)+1,MIN(IF(ISERROR(FIND({"道","乡","镇","处","场","区"},A115,LEN(B115)+3)),4^8,(FIND({"道","乡","镇","处","场","区"},A115,LEN(B115)+3))))-LEN(B115)))</f>
        <v/>
      </c>
      <c r="D115" s="224" t="str">
        <f>IF(ISERROR(MID(A115,LEN(B115)+LEN(C115)+1,MAX(IF(ISERROR(FIND({"区","村","会","场"},A115,LEN(B115)+LEN(C115)+1)),0,(FIND({"区","村","会","场"},A115,LEN(B115)+LEN(C115)+1))))-LEN(B115)-LEN(C115))),"",MID(A115,LEN(B115)+LEN(C115)+1,MAX(IF(ISERROR(FIND({"区","村","会","场"},A115,LEN(B115)+LEN(C115)+3)),0,(FIND({"区","村","会","场"},A115,LEN(B115)+LEN(C115)+3))))-LEN(B115)-LEN(C115)))</f>
        <v/>
      </c>
      <c r="E115" s="224"/>
      <c r="F115" s="224" t="str">
        <f t="shared" si="32"/>
        <v/>
      </c>
      <c r="G115" s="224"/>
      <c r="H115" s="224"/>
      <c r="I115" s="224"/>
      <c r="J115" s="224"/>
      <c r="K115" s="224"/>
      <c r="L115" s="224">
        <f t="shared" si="33"/>
        <v>0</v>
      </c>
      <c r="M115" s="224"/>
      <c r="N115" s="245"/>
      <c r="O115" s="245"/>
      <c r="P115" s="248"/>
      <c r="Q115" s="251" t="str">
        <f t="shared" si="34"/>
        <v/>
      </c>
      <c r="R115" s="168" t="s">
        <v>32</v>
      </c>
      <c r="S115" s="169"/>
      <c r="T115" s="170" t="str">
        <f t="shared" si="35"/>
        <v>人</v>
      </c>
      <c r="U115" s="97"/>
      <c r="V115" s="111">
        <f t="shared" si="25"/>
        <v>0</v>
      </c>
      <c r="W115" s="100"/>
    </row>
    <row r="116" spans="1:23" s="2" customFormat="1" ht="13.5" hidden="1" customHeight="1">
      <c r="A116" s="225"/>
      <c r="B116" s="225"/>
      <c r="C116" s="225"/>
      <c r="D116" s="225"/>
      <c r="E116" s="225"/>
      <c r="F116" s="225"/>
      <c r="G116" s="225"/>
      <c r="H116" s="225"/>
      <c r="I116" s="225"/>
      <c r="J116" s="225"/>
      <c r="K116" s="225"/>
      <c r="L116" s="225"/>
      <c r="M116" s="225"/>
      <c r="N116" s="246"/>
      <c r="O116" s="246"/>
      <c r="P116" s="249"/>
      <c r="Q116" s="252"/>
      <c r="R116" s="166" t="s">
        <v>67</v>
      </c>
      <c r="S116" s="53"/>
      <c r="T116" s="167" t="str">
        <f t="shared" si="35"/>
        <v>元</v>
      </c>
      <c r="U116" s="97"/>
      <c r="V116" s="111">
        <f t="shared" si="25"/>
        <v>0</v>
      </c>
      <c r="W116" s="100"/>
    </row>
    <row r="117" spans="1:23" s="2" customFormat="1" ht="13.5" hidden="1" customHeight="1">
      <c r="A117" s="224"/>
      <c r="B117" s="224" t="str">
        <f>MID(A117,1,MIN(IF(ISERROR(FIND({"县","市","区"},A117)),4^8,FIND({"县","市","区"},A117))))</f>
        <v/>
      </c>
      <c r="C117" s="224" t="str">
        <f>IF(ISERROR(MID(A117,LEN(B117)+1,MAX(IF(ISERROR(FIND({"道","乡","镇","处","场","区"},A117,LEN(B117)+1)),0,(FIND({"道","乡","镇","处","场","区"},A117,LEN(B117)+1))))-LEN(B117))),"",MID(A117,LEN(B117)+1,MIN(IF(ISERROR(FIND({"道","乡","镇","处","场","区"},A117,LEN(B117)+3)),4^8,(FIND({"道","乡","镇","处","场","区"},A117,LEN(B117)+3))))-LEN(B117)))</f>
        <v/>
      </c>
      <c r="D117" s="224" t="str">
        <f>IF(ISERROR(MID(A117,LEN(B117)+LEN(C117)+1,MAX(IF(ISERROR(FIND({"区","村","会","场"},A117,LEN(B117)+LEN(C117)+1)),0,(FIND({"区","村","会","场"},A117,LEN(B117)+LEN(C117)+1))))-LEN(B117)-LEN(C117))),"",MID(A117,LEN(B117)+LEN(C117)+1,MAX(IF(ISERROR(FIND({"区","村","会","场"},A117,LEN(B117)+LEN(C117)+3)),0,(FIND({"区","村","会","场"},A117,LEN(B117)+LEN(C117)+3))))-LEN(B117)-LEN(C117)))</f>
        <v/>
      </c>
      <c r="E117" s="224"/>
      <c r="F117" s="224" t="str">
        <f t="shared" si="32"/>
        <v/>
      </c>
      <c r="G117" s="224"/>
      <c r="H117" s="224"/>
      <c r="I117" s="224"/>
      <c r="J117" s="224"/>
      <c r="K117" s="224"/>
      <c r="L117" s="224">
        <f t="shared" si="33"/>
        <v>0</v>
      </c>
      <c r="M117" s="224"/>
      <c r="N117" s="245"/>
      <c r="O117" s="245"/>
      <c r="P117" s="248"/>
      <c r="Q117" s="251" t="str">
        <f t="shared" si="34"/>
        <v/>
      </c>
      <c r="R117" s="168" t="s">
        <v>32</v>
      </c>
      <c r="S117" s="169"/>
      <c r="T117" s="170" t="str">
        <f t="shared" si="35"/>
        <v>人</v>
      </c>
      <c r="U117" s="97"/>
      <c r="V117" s="111">
        <f t="shared" si="25"/>
        <v>0</v>
      </c>
      <c r="W117" s="100"/>
    </row>
    <row r="118" spans="1:23" s="2" customFormat="1" ht="13.5" hidden="1" customHeight="1">
      <c r="A118" s="225"/>
      <c r="B118" s="225"/>
      <c r="C118" s="225"/>
      <c r="D118" s="225"/>
      <c r="E118" s="225"/>
      <c r="F118" s="225"/>
      <c r="G118" s="225"/>
      <c r="H118" s="225"/>
      <c r="I118" s="225"/>
      <c r="J118" s="225"/>
      <c r="K118" s="225"/>
      <c r="L118" s="225"/>
      <c r="M118" s="225"/>
      <c r="N118" s="246"/>
      <c r="O118" s="246"/>
      <c r="P118" s="249"/>
      <c r="Q118" s="252"/>
      <c r="R118" s="166" t="s">
        <v>67</v>
      </c>
      <c r="S118" s="53"/>
      <c r="T118" s="167" t="str">
        <f t="shared" si="35"/>
        <v>元</v>
      </c>
      <c r="U118" s="97"/>
      <c r="V118" s="111">
        <f t="shared" si="25"/>
        <v>0</v>
      </c>
      <c r="W118" s="100"/>
    </row>
    <row r="119" spans="1:23" s="2" customFormat="1" ht="13.5" hidden="1" customHeight="1">
      <c r="A119" s="224"/>
      <c r="B119" s="224" t="str">
        <f>MID(A119,1,MIN(IF(ISERROR(FIND({"县","市","区"},A119)),4^8,FIND({"县","市","区"},A119))))</f>
        <v/>
      </c>
      <c r="C119" s="224" t="str">
        <f>IF(ISERROR(MID(A119,LEN(B119)+1,MAX(IF(ISERROR(FIND({"道","乡","镇","处","场","区"},A119,LEN(B119)+1)),0,(FIND({"道","乡","镇","处","场","区"},A119,LEN(B119)+1))))-LEN(B119))),"",MID(A119,LEN(B119)+1,MIN(IF(ISERROR(FIND({"道","乡","镇","处","场","区"},A119,LEN(B119)+3)),4^8,(FIND({"道","乡","镇","处","场","区"},A119,LEN(B119)+3))))-LEN(B119)))</f>
        <v/>
      </c>
      <c r="D119" s="224" t="str">
        <f>IF(ISERROR(MID(A119,LEN(B119)+LEN(C119)+1,MAX(IF(ISERROR(FIND({"区","村","会","场"},A119,LEN(B119)+LEN(C119)+1)),0,(FIND({"区","村","会","场"},A119,LEN(B119)+LEN(C119)+1))))-LEN(B119)-LEN(C119))),"",MID(A119,LEN(B119)+LEN(C119)+1,MAX(IF(ISERROR(FIND({"区","村","会","场"},A119,LEN(B119)+LEN(C119)+3)),0,(FIND({"区","村","会","场"},A119,LEN(B119)+LEN(C119)+3))))-LEN(B119)-LEN(C119)))</f>
        <v/>
      </c>
      <c r="E119" s="224"/>
      <c r="F119" s="224" t="str">
        <f t="shared" ref="F119:F123" si="36">IF(G119="","","项")</f>
        <v/>
      </c>
      <c r="G119" s="224"/>
      <c r="H119" s="224"/>
      <c r="I119" s="224"/>
      <c r="J119" s="224"/>
      <c r="K119" s="224"/>
      <c r="L119" s="224">
        <f t="shared" ref="L119:L123" si="37">SUM(M119:N119)</f>
        <v>0</v>
      </c>
      <c r="M119" s="224"/>
      <c r="N119" s="245"/>
      <c r="O119" s="245"/>
      <c r="P119" s="248"/>
      <c r="Q119" s="251" t="str">
        <f t="shared" ref="Q119:Q123" si="38">IF(O119="养鱼","亩",IF(O119="家畜","只",IF(O119="大牲畜","头",IF(O119="家禽","只",IF(O119="养殖业类其他","宗",IF(O119="","","亩"))))))</f>
        <v/>
      </c>
      <c r="R119" s="168" t="s">
        <v>32</v>
      </c>
      <c r="S119" s="169"/>
      <c r="T119" s="170" t="str">
        <f t="shared" si="35"/>
        <v>人</v>
      </c>
      <c r="U119" s="97"/>
      <c r="V119" s="111">
        <f t="shared" si="25"/>
        <v>0</v>
      </c>
      <c r="W119" s="100"/>
    </row>
    <row r="120" spans="1:23" s="2" customFormat="1" ht="13.5" hidden="1" customHeight="1">
      <c r="A120" s="225"/>
      <c r="B120" s="225"/>
      <c r="C120" s="225"/>
      <c r="D120" s="225"/>
      <c r="E120" s="225"/>
      <c r="F120" s="225"/>
      <c r="G120" s="225"/>
      <c r="H120" s="225"/>
      <c r="I120" s="225"/>
      <c r="J120" s="225"/>
      <c r="K120" s="225"/>
      <c r="L120" s="225"/>
      <c r="M120" s="225"/>
      <c r="N120" s="246"/>
      <c r="O120" s="246"/>
      <c r="P120" s="249"/>
      <c r="Q120" s="252"/>
      <c r="R120" s="166" t="s">
        <v>67</v>
      </c>
      <c r="S120" s="53"/>
      <c r="T120" s="167" t="str">
        <f t="shared" si="35"/>
        <v>元</v>
      </c>
      <c r="U120" s="97"/>
      <c r="V120" s="111">
        <f t="shared" si="25"/>
        <v>0</v>
      </c>
      <c r="W120" s="100"/>
    </row>
    <row r="121" spans="1:23" s="2" customFormat="1" ht="13.5" hidden="1" customHeight="1">
      <c r="A121" s="224"/>
      <c r="B121" s="224" t="str">
        <f>MID(A121,1,MIN(IF(ISERROR(FIND({"县","市","区"},A121)),4^8,FIND({"县","市","区"},A121))))</f>
        <v/>
      </c>
      <c r="C121" s="224" t="str">
        <f>IF(ISERROR(MID(A121,LEN(B121)+1,MAX(IF(ISERROR(FIND({"道","乡","镇","处","场","区"},A121,LEN(B121)+1)),0,(FIND({"道","乡","镇","处","场","区"},A121,LEN(B121)+1))))-LEN(B121))),"",MID(A121,LEN(B121)+1,MIN(IF(ISERROR(FIND({"道","乡","镇","处","场","区"},A121,LEN(B121)+3)),4^8,(FIND({"道","乡","镇","处","场","区"},A121,LEN(B121)+3))))-LEN(B121)))</f>
        <v/>
      </c>
      <c r="D121" s="224" t="str">
        <f>IF(ISERROR(MID(A121,LEN(B121)+LEN(C121)+1,MAX(IF(ISERROR(FIND({"区","村","会","场"},A121,LEN(B121)+LEN(C121)+1)),0,(FIND({"区","村","会","场"},A121,LEN(B121)+LEN(C121)+1))))-LEN(B121)-LEN(C121))),"",MID(A121,LEN(B121)+LEN(C121)+1,MAX(IF(ISERROR(FIND({"区","村","会","场"},A121,LEN(B121)+LEN(C121)+3)),0,(FIND({"区","村","会","场"},A121,LEN(B121)+LEN(C121)+3))))-LEN(B121)-LEN(C121)))</f>
        <v/>
      </c>
      <c r="E121" s="224"/>
      <c r="F121" s="224" t="str">
        <f t="shared" si="36"/>
        <v/>
      </c>
      <c r="G121" s="224"/>
      <c r="H121" s="224"/>
      <c r="I121" s="224"/>
      <c r="J121" s="224"/>
      <c r="K121" s="224"/>
      <c r="L121" s="224">
        <f t="shared" si="37"/>
        <v>0</v>
      </c>
      <c r="M121" s="224"/>
      <c r="N121" s="245"/>
      <c r="O121" s="245"/>
      <c r="P121" s="248"/>
      <c r="Q121" s="251" t="str">
        <f t="shared" si="38"/>
        <v/>
      </c>
      <c r="R121" s="168" t="s">
        <v>32</v>
      </c>
      <c r="S121" s="169"/>
      <c r="T121" s="170" t="str">
        <f t="shared" si="35"/>
        <v>人</v>
      </c>
      <c r="U121" s="97"/>
      <c r="V121" s="111">
        <f t="shared" si="25"/>
        <v>0</v>
      </c>
      <c r="W121" s="100"/>
    </row>
    <row r="122" spans="1:23" s="2" customFormat="1" ht="13.5" hidden="1" customHeight="1">
      <c r="A122" s="225"/>
      <c r="B122" s="225"/>
      <c r="C122" s="225"/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46"/>
      <c r="O122" s="246"/>
      <c r="P122" s="249"/>
      <c r="Q122" s="252"/>
      <c r="R122" s="166" t="s">
        <v>67</v>
      </c>
      <c r="S122" s="53"/>
      <c r="T122" s="167" t="str">
        <f t="shared" si="35"/>
        <v>元</v>
      </c>
      <c r="U122" s="97"/>
      <c r="V122" s="111">
        <f t="shared" si="25"/>
        <v>0</v>
      </c>
      <c r="W122" s="100"/>
    </row>
    <row r="123" spans="1:23" s="2" customFormat="1" ht="13.5" hidden="1" customHeight="1">
      <c r="A123" s="224"/>
      <c r="B123" s="224" t="str">
        <f>MID(A123,1,MIN(IF(ISERROR(FIND({"县","市","区"},A123)),4^8,FIND({"县","市","区"},A123))))</f>
        <v/>
      </c>
      <c r="C123" s="224" t="str">
        <f>IF(ISERROR(MID(A123,LEN(B123)+1,MAX(IF(ISERROR(FIND({"道","乡","镇","处","场","区"},A123,LEN(B123)+1)),0,(FIND({"道","乡","镇","处","场","区"},A123,LEN(B123)+1))))-LEN(B123))),"",MID(A123,LEN(B123)+1,MIN(IF(ISERROR(FIND({"道","乡","镇","处","场","区"},A123,LEN(B123)+3)),4^8,(FIND({"道","乡","镇","处","场","区"},A123,LEN(B123)+3))))-LEN(B123)))</f>
        <v/>
      </c>
      <c r="D123" s="224" t="str">
        <f>IF(ISERROR(MID(A123,LEN(B123)+LEN(C123)+1,MAX(IF(ISERROR(FIND({"区","村","会","场"},A123,LEN(B123)+LEN(C123)+1)),0,(FIND({"区","村","会","场"},A123,LEN(B123)+LEN(C123)+1))))-LEN(B123)-LEN(C123))),"",MID(A123,LEN(B123)+LEN(C123)+1,MAX(IF(ISERROR(FIND({"区","村","会","场"},A123,LEN(B123)+LEN(C123)+3)),0,(FIND({"区","村","会","场"},A123,LEN(B123)+LEN(C123)+3))))-LEN(B123)-LEN(C123)))</f>
        <v/>
      </c>
      <c r="E123" s="224"/>
      <c r="F123" s="224" t="str">
        <f t="shared" si="36"/>
        <v/>
      </c>
      <c r="G123" s="224"/>
      <c r="H123" s="224"/>
      <c r="I123" s="224"/>
      <c r="J123" s="224"/>
      <c r="K123" s="224"/>
      <c r="L123" s="224">
        <f t="shared" si="37"/>
        <v>0</v>
      </c>
      <c r="M123" s="224"/>
      <c r="N123" s="245"/>
      <c r="O123" s="245"/>
      <c r="P123" s="248"/>
      <c r="Q123" s="251" t="str">
        <f t="shared" si="38"/>
        <v/>
      </c>
      <c r="R123" s="168" t="s">
        <v>32</v>
      </c>
      <c r="S123" s="169"/>
      <c r="T123" s="170" t="str">
        <f t="shared" si="35"/>
        <v>人</v>
      </c>
      <c r="U123" s="97"/>
      <c r="V123" s="111">
        <f t="shared" si="25"/>
        <v>0</v>
      </c>
      <c r="W123" s="100"/>
    </row>
    <row r="124" spans="1:23" s="2" customFormat="1" ht="13.5" hidden="1" customHeight="1">
      <c r="A124" s="225"/>
      <c r="B124" s="225"/>
      <c r="C124" s="225"/>
      <c r="D124" s="225"/>
      <c r="E124" s="225"/>
      <c r="F124" s="225"/>
      <c r="G124" s="225"/>
      <c r="H124" s="225"/>
      <c r="I124" s="225"/>
      <c r="J124" s="225"/>
      <c r="K124" s="225"/>
      <c r="L124" s="225"/>
      <c r="M124" s="225"/>
      <c r="N124" s="246"/>
      <c r="O124" s="246"/>
      <c r="P124" s="249"/>
      <c r="Q124" s="252"/>
      <c r="R124" s="166" t="s">
        <v>67</v>
      </c>
      <c r="S124" s="53"/>
      <c r="T124" s="167" t="str">
        <f t="shared" si="35"/>
        <v>元</v>
      </c>
      <c r="U124" s="97"/>
      <c r="V124" s="111">
        <f t="shared" si="25"/>
        <v>0</v>
      </c>
      <c r="W124" s="100"/>
    </row>
    <row r="125" spans="1:23" s="2" customFormat="1" ht="13.5" customHeight="1">
      <c r="A125" s="231" t="s">
        <v>89</v>
      </c>
      <c r="B125" s="232"/>
      <c r="C125" s="232"/>
      <c r="D125" s="232"/>
      <c r="E125" s="232"/>
      <c r="F125" s="232" t="s">
        <v>25</v>
      </c>
      <c r="G125" s="232">
        <f>SUM(G137:G140)</f>
        <v>0</v>
      </c>
      <c r="H125" s="232"/>
      <c r="I125" s="232"/>
      <c r="J125" s="232"/>
      <c r="K125" s="232"/>
      <c r="L125" s="232">
        <v>4</v>
      </c>
      <c r="M125" s="232">
        <v>4</v>
      </c>
      <c r="N125" s="232">
        <f>SUM(N137:N140)</f>
        <v>0</v>
      </c>
      <c r="O125" s="80" t="s">
        <v>90</v>
      </c>
      <c r="P125" s="81">
        <f t="array" ref="P125">SUM(IF(ISERROR(SEARCH("乡土特色产业",O133:O140)),0,1)*P133:P140)</f>
        <v>0</v>
      </c>
      <c r="Q125" s="131" t="s">
        <v>53</v>
      </c>
      <c r="R125" s="80"/>
      <c r="S125" s="137"/>
      <c r="T125" s="147"/>
      <c r="U125" s="146"/>
      <c r="V125" s="111">
        <f t="shared" si="25"/>
        <v>4</v>
      </c>
      <c r="W125" s="100"/>
    </row>
    <row r="126" spans="1:23" s="2" customFormat="1" ht="13.5" hidden="1" customHeight="1">
      <c r="A126" s="231"/>
      <c r="B126" s="232"/>
      <c r="C126" s="232"/>
      <c r="D126" s="232"/>
      <c r="E126" s="232"/>
      <c r="F126" s="232"/>
      <c r="G126" s="232"/>
      <c r="H126" s="232"/>
      <c r="I126" s="232"/>
      <c r="J126" s="232"/>
      <c r="K126" s="232"/>
      <c r="L126" s="232"/>
      <c r="M126" s="232"/>
      <c r="N126" s="232"/>
      <c r="O126" s="80" t="s">
        <v>91</v>
      </c>
      <c r="P126" s="81">
        <f t="array" ref="P126">SUM(IF(ISERROR(SEARCH("农产品加工流通业",O133:O140)),0,1)*P133:P140)</f>
        <v>0</v>
      </c>
      <c r="Q126" s="131" t="s">
        <v>53</v>
      </c>
      <c r="R126" s="80" t="s">
        <v>32</v>
      </c>
      <c r="S126" s="151">
        <f t="array" ref="S126">SUM(IF(ISERROR(SEARCH("受益移民",R137:R140)),0,1)*S137:S140)</f>
        <v>0</v>
      </c>
      <c r="T126" s="147" t="s">
        <v>33</v>
      </c>
      <c r="U126" s="146"/>
      <c r="V126" s="111">
        <f t="shared" si="25"/>
        <v>0</v>
      </c>
      <c r="W126" s="100"/>
    </row>
    <row r="127" spans="1:23" s="2" customFormat="1" ht="13.5" hidden="1" customHeight="1">
      <c r="A127" s="231"/>
      <c r="B127" s="232"/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2"/>
      <c r="N127" s="232"/>
      <c r="O127" s="80" t="s">
        <v>92</v>
      </c>
      <c r="P127" s="81">
        <f t="array" ref="P127">SUM(IF(ISERROR(SEARCH("乡村休闲旅游业",O133:O140)),0,1)*P133:P140)</f>
        <v>0</v>
      </c>
      <c r="Q127" s="131" t="s">
        <v>53</v>
      </c>
      <c r="R127" s="80" t="s">
        <v>67</v>
      </c>
      <c r="S127" s="151">
        <f>IF(S126=0,0,SUMPRODUCT((R137:R139="受益移民")*S137:S139*(R138:R140="人均年增收")*S138:S140)/S126)</f>
        <v>0</v>
      </c>
      <c r="T127" s="147" t="s">
        <v>68</v>
      </c>
      <c r="U127" s="146"/>
      <c r="V127" s="111">
        <f t="shared" si="25"/>
        <v>0</v>
      </c>
      <c r="W127" s="100"/>
    </row>
    <row r="128" spans="1:23" s="2" customFormat="1" ht="13.5" hidden="1" customHeight="1">
      <c r="A128" s="231"/>
      <c r="B128" s="232"/>
      <c r="C128" s="232"/>
      <c r="D128" s="232"/>
      <c r="E128" s="232"/>
      <c r="F128" s="232"/>
      <c r="G128" s="232"/>
      <c r="H128" s="232"/>
      <c r="I128" s="232"/>
      <c r="J128" s="232"/>
      <c r="K128" s="232"/>
      <c r="L128" s="232"/>
      <c r="M128" s="232"/>
      <c r="N128" s="232"/>
      <c r="O128" s="80" t="s">
        <v>93</v>
      </c>
      <c r="P128" s="81">
        <f t="array" ref="P128">SUM(IF(ISERROR(SEARCH("乡村新型服务业",O133:O140)),0,1)*P133:P140)</f>
        <v>0</v>
      </c>
      <c r="Q128" s="131" t="s">
        <v>53</v>
      </c>
      <c r="R128" s="80"/>
      <c r="S128" s="151"/>
      <c r="T128" s="147"/>
      <c r="U128" s="146"/>
      <c r="V128" s="111">
        <f t="shared" si="25"/>
        <v>0</v>
      </c>
      <c r="W128" s="100"/>
    </row>
    <row r="129" spans="1:23" s="2" customFormat="1" ht="13.5" hidden="1" customHeight="1">
      <c r="A129" s="231"/>
      <c r="B129" s="232"/>
      <c r="C129" s="232"/>
      <c r="D129" s="232"/>
      <c r="E129" s="232"/>
      <c r="F129" s="232"/>
      <c r="G129" s="232"/>
      <c r="H129" s="232"/>
      <c r="I129" s="232"/>
      <c r="J129" s="232"/>
      <c r="K129" s="232"/>
      <c r="L129" s="232"/>
      <c r="M129" s="232"/>
      <c r="N129" s="232"/>
      <c r="O129" s="80" t="s">
        <v>94</v>
      </c>
      <c r="P129" s="81">
        <f t="array" ref="P129">SUM(IF(ISERROR(SEARCH("乡村信息产业",O133:O140)),0,1)*P133:P140)</f>
        <v>0</v>
      </c>
      <c r="Q129" s="131" t="s">
        <v>53</v>
      </c>
      <c r="R129" s="80"/>
      <c r="S129" s="151"/>
      <c r="T129" s="147"/>
      <c r="U129" s="146"/>
      <c r="V129" s="111">
        <f t="shared" si="25"/>
        <v>0</v>
      </c>
      <c r="W129" s="100"/>
    </row>
    <row r="130" spans="1:23" s="2" customFormat="1" ht="13.5" hidden="1" customHeight="1">
      <c r="A130" s="231"/>
      <c r="B130" s="232"/>
      <c r="C130" s="232"/>
      <c r="D130" s="232"/>
      <c r="E130" s="232"/>
      <c r="F130" s="232"/>
      <c r="G130" s="232"/>
      <c r="H130" s="232"/>
      <c r="I130" s="232"/>
      <c r="J130" s="232"/>
      <c r="K130" s="232"/>
      <c r="L130" s="232"/>
      <c r="M130" s="232"/>
      <c r="N130" s="232"/>
      <c r="O130" s="80" t="s">
        <v>95</v>
      </c>
      <c r="P130" s="81">
        <f t="array" ref="P130">SUM(IF(ISERROR(SEARCH("移民村集体经济",O133:O140)),0,1)*P133:P140)</f>
        <v>0</v>
      </c>
      <c r="Q130" s="131" t="s">
        <v>53</v>
      </c>
      <c r="R130" s="80"/>
      <c r="S130" s="151"/>
      <c r="T130" s="147"/>
      <c r="U130" s="146"/>
      <c r="V130" s="111">
        <f t="shared" si="25"/>
        <v>0</v>
      </c>
      <c r="W130" s="100"/>
    </row>
    <row r="131" spans="1:23" s="2" customFormat="1" ht="13.5" hidden="1" customHeight="1">
      <c r="A131" s="231"/>
      <c r="B131" s="232"/>
      <c r="C131" s="232"/>
      <c r="D131" s="232"/>
      <c r="E131" s="232"/>
      <c r="F131" s="232"/>
      <c r="G131" s="232"/>
      <c r="H131" s="232"/>
      <c r="I131" s="232"/>
      <c r="J131" s="232"/>
      <c r="K131" s="232"/>
      <c r="L131" s="232"/>
      <c r="M131" s="232"/>
      <c r="N131" s="232"/>
      <c r="O131" s="80" t="s">
        <v>96</v>
      </c>
      <c r="P131" s="81">
        <f t="array" ref="P131">SUM(IF(ISERROR(SEARCH("扶持新型经营主体",O133:O140)),0,1)*P133:P140)</f>
        <v>0</v>
      </c>
      <c r="Q131" s="131" t="s">
        <v>53</v>
      </c>
      <c r="R131" s="80"/>
      <c r="S131" s="151"/>
      <c r="T131" s="147"/>
      <c r="U131" s="146"/>
      <c r="V131" s="111">
        <f t="shared" si="25"/>
        <v>0</v>
      </c>
      <c r="W131" s="100"/>
    </row>
    <row r="132" spans="1:23" s="2" customFormat="1" ht="27.95" customHeight="1">
      <c r="A132" s="231"/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  <c r="O132" s="90" t="s">
        <v>58</v>
      </c>
      <c r="P132" s="91">
        <f t="array" ref="P132">SUM(IF(ISERROR(SEARCH("其他",O133:O140)),0,1)*P133:P140)</f>
        <v>1</v>
      </c>
      <c r="Q132" s="148" t="s">
        <v>53</v>
      </c>
      <c r="R132" s="90"/>
      <c r="S132" s="171"/>
      <c r="T132" s="148"/>
      <c r="U132" s="146"/>
      <c r="V132" s="111">
        <f t="shared" si="25"/>
        <v>1</v>
      </c>
      <c r="W132" s="100"/>
    </row>
    <row r="133" spans="1:23" s="2" customFormat="1" ht="13.5" customHeight="1">
      <c r="A133" s="224" t="s">
        <v>209</v>
      </c>
      <c r="B133" s="224" t="s">
        <v>203</v>
      </c>
      <c r="C133" s="224" t="s">
        <v>75</v>
      </c>
      <c r="D133" s="224" t="s">
        <v>203</v>
      </c>
      <c r="E133" s="224" t="s">
        <v>29</v>
      </c>
      <c r="F133" s="224" t="str">
        <f t="shared" ref="F133:F137" si="39">IF(G133="","","项")</f>
        <v>项</v>
      </c>
      <c r="G133" s="224">
        <v>1</v>
      </c>
      <c r="H133" s="224"/>
      <c r="I133" s="224"/>
      <c r="J133" s="224"/>
      <c r="K133" s="224"/>
      <c r="L133" s="224">
        <f t="shared" ref="L133:L137" si="40">SUM(M133:N133)</f>
        <v>4</v>
      </c>
      <c r="M133" s="224">
        <v>4</v>
      </c>
      <c r="N133" s="245"/>
      <c r="O133" s="247" t="s">
        <v>58</v>
      </c>
      <c r="P133" s="250">
        <v>1</v>
      </c>
      <c r="Q133" s="255" t="str">
        <f t="shared" ref="Q133:Q137" si="41">IF(O133="","","宗")</f>
        <v>宗</v>
      </c>
      <c r="R133" s="168" t="s">
        <v>32</v>
      </c>
      <c r="S133" s="169">
        <v>4</v>
      </c>
      <c r="T133" s="170" t="str">
        <f t="shared" ref="T133:T140" si="42">IF(R133="受益移民","人",IF(R133="","","元"))</f>
        <v>人</v>
      </c>
      <c r="U133" s="97"/>
      <c r="V133" s="111">
        <f t="shared" si="25"/>
        <v>10</v>
      </c>
      <c r="W133" s="100"/>
    </row>
    <row r="134" spans="1:23" s="2" customFormat="1" ht="13.5" customHeight="1">
      <c r="A134" s="225"/>
      <c r="B134" s="225"/>
      <c r="C134" s="225"/>
      <c r="D134" s="225"/>
      <c r="E134" s="225"/>
      <c r="F134" s="225"/>
      <c r="G134" s="225"/>
      <c r="H134" s="225"/>
      <c r="I134" s="225"/>
      <c r="J134" s="225"/>
      <c r="K134" s="225"/>
      <c r="L134" s="225"/>
      <c r="M134" s="225"/>
      <c r="N134" s="246"/>
      <c r="O134" s="246"/>
      <c r="P134" s="249"/>
      <c r="Q134" s="252"/>
      <c r="R134" s="166"/>
      <c r="S134" s="53"/>
      <c r="T134" s="167"/>
      <c r="U134" s="97"/>
      <c r="V134" s="111">
        <v>1</v>
      </c>
      <c r="W134" s="100"/>
    </row>
    <row r="135" spans="1:23" s="2" customFormat="1" ht="13.5" hidden="1" customHeight="1">
      <c r="A135" s="224"/>
      <c r="B135" s="224" t="str">
        <f>MID(A135,1,MIN(IF(ISERROR(FIND({"县","市","区"},A135)),4^8,FIND({"县","市","区"},A135))))</f>
        <v/>
      </c>
      <c r="C135" s="224" t="str">
        <f>IF(ISERROR(MID(A135,LEN(B135)+1,MAX(IF(ISERROR(FIND({"道","乡","镇","处","场","区"},A135,LEN(B135)+1)),0,(FIND({"道","乡","镇","处","场","区"},A135,LEN(B135)+1))))-LEN(B135))),"",MID(A135,LEN(B135)+1,MIN(IF(ISERROR(FIND({"道","乡","镇","处","场","区"},A135,LEN(B135)+3)),4^8,(FIND({"道","乡","镇","处","场","区"},A135,LEN(B135)+3))))-LEN(B135)))</f>
        <v/>
      </c>
      <c r="D135" s="224" t="str">
        <f>IF(ISERROR(MID(A135,LEN(B135)+LEN(C135)+1,MAX(IF(ISERROR(FIND({"区","村","会","场"},A135,LEN(B135)+LEN(C135)+1)),0,(FIND({"区","村","会","场"},A135,LEN(B135)+LEN(C135)+1))))-LEN(B135)-LEN(C135))),"",MID(A135,LEN(B135)+LEN(C135)+1,MAX(IF(ISERROR(FIND({"区","村","会","场"},A135,LEN(B135)+LEN(C135)+3)),0,(FIND({"区","村","会","场"},A135,LEN(B135)+LEN(C135)+3))))-LEN(B135)-LEN(C135)))</f>
        <v/>
      </c>
      <c r="E135" s="224"/>
      <c r="F135" s="224" t="str">
        <f t="shared" si="39"/>
        <v/>
      </c>
      <c r="G135" s="224"/>
      <c r="H135" s="224"/>
      <c r="I135" s="224"/>
      <c r="J135" s="224"/>
      <c r="K135" s="224"/>
      <c r="L135" s="224">
        <f t="shared" si="40"/>
        <v>0</v>
      </c>
      <c r="M135" s="224"/>
      <c r="N135" s="245"/>
      <c r="O135" s="247"/>
      <c r="P135" s="250"/>
      <c r="Q135" s="255" t="str">
        <f t="shared" si="41"/>
        <v/>
      </c>
      <c r="R135" s="168" t="s">
        <v>32</v>
      </c>
      <c r="S135" s="169"/>
      <c r="T135" s="170" t="str">
        <f t="shared" si="42"/>
        <v>人</v>
      </c>
      <c r="U135" s="97"/>
      <c r="V135" s="111">
        <f t="shared" ref="V135:V198" si="43">S135+P135+L135+G135</f>
        <v>0</v>
      </c>
      <c r="W135" s="100"/>
    </row>
    <row r="136" spans="1:23" s="2" customFormat="1" ht="13.5" hidden="1" customHeight="1">
      <c r="A136" s="225"/>
      <c r="B136" s="225"/>
      <c r="C136" s="225"/>
      <c r="D136" s="225"/>
      <c r="E136" s="225"/>
      <c r="F136" s="225"/>
      <c r="G136" s="225"/>
      <c r="H136" s="225"/>
      <c r="I136" s="225"/>
      <c r="J136" s="225"/>
      <c r="K136" s="225"/>
      <c r="L136" s="225"/>
      <c r="M136" s="225"/>
      <c r="N136" s="246"/>
      <c r="O136" s="246"/>
      <c r="P136" s="249"/>
      <c r="Q136" s="252"/>
      <c r="R136" s="166" t="s">
        <v>67</v>
      </c>
      <c r="S136" s="53"/>
      <c r="T136" s="167" t="str">
        <f t="shared" si="42"/>
        <v>元</v>
      </c>
      <c r="U136" s="97"/>
      <c r="V136" s="111">
        <f t="shared" si="43"/>
        <v>0</v>
      </c>
      <c r="W136" s="100"/>
    </row>
    <row r="137" spans="1:23" s="2" customFormat="1" ht="13.5" hidden="1" customHeight="1">
      <c r="A137" s="224"/>
      <c r="B137" s="224" t="str">
        <f>MID(A137,1,MIN(IF(ISERROR(FIND({"县","市","区"},A137)),4^8,FIND({"县","市","区"},A137))))</f>
        <v/>
      </c>
      <c r="C137" s="224" t="str">
        <f>IF(ISERROR(MID(A137,LEN(B137)+1,MAX(IF(ISERROR(FIND({"道","乡","镇","处","场","区"},A137,LEN(B137)+1)),0,(FIND({"道","乡","镇","处","场","区"},A137,LEN(B137)+1))))-LEN(B137))),"",MID(A137,LEN(B137)+1,MIN(IF(ISERROR(FIND({"道","乡","镇","处","场","区"},A137,LEN(B137)+3)),4^8,(FIND({"道","乡","镇","处","场","区"},A137,LEN(B137)+3))))-LEN(B137)))</f>
        <v/>
      </c>
      <c r="D137" s="224" t="str">
        <f>IF(ISERROR(MID(A137,LEN(B137)+LEN(C137)+1,MAX(IF(ISERROR(FIND({"区","村","会","场"},A137,LEN(B137)+LEN(C137)+1)),0,(FIND({"区","村","会","场"},A137,LEN(B137)+LEN(C137)+1))))-LEN(B137)-LEN(C137))),"",MID(A137,LEN(B137)+LEN(C137)+1,MAX(IF(ISERROR(FIND({"区","村","会","场"},A137,LEN(B137)+LEN(C137)+3)),0,(FIND({"区","村","会","场"},A137,LEN(B137)+LEN(C137)+3))))-LEN(B137)-LEN(C137)))</f>
        <v/>
      </c>
      <c r="E137" s="224"/>
      <c r="F137" s="224" t="str">
        <f t="shared" si="39"/>
        <v/>
      </c>
      <c r="G137" s="224"/>
      <c r="H137" s="224"/>
      <c r="I137" s="224"/>
      <c r="J137" s="224"/>
      <c r="K137" s="224"/>
      <c r="L137" s="224">
        <f t="shared" si="40"/>
        <v>0</v>
      </c>
      <c r="M137" s="224"/>
      <c r="N137" s="245"/>
      <c r="O137" s="247"/>
      <c r="P137" s="250"/>
      <c r="Q137" s="255" t="str">
        <f t="shared" si="41"/>
        <v/>
      </c>
      <c r="R137" s="168" t="s">
        <v>32</v>
      </c>
      <c r="S137" s="169"/>
      <c r="T137" s="170" t="str">
        <f t="shared" si="42"/>
        <v>人</v>
      </c>
      <c r="U137" s="97"/>
      <c r="V137" s="111">
        <f t="shared" si="43"/>
        <v>0</v>
      </c>
      <c r="W137" s="100"/>
    </row>
    <row r="138" spans="1:23" s="2" customFormat="1" ht="13.5" hidden="1" customHeight="1">
      <c r="A138" s="225"/>
      <c r="B138" s="225"/>
      <c r="C138" s="225"/>
      <c r="D138" s="225"/>
      <c r="E138" s="225"/>
      <c r="F138" s="225"/>
      <c r="G138" s="225"/>
      <c r="H138" s="225"/>
      <c r="I138" s="225"/>
      <c r="J138" s="225"/>
      <c r="K138" s="225"/>
      <c r="L138" s="225"/>
      <c r="M138" s="225"/>
      <c r="N138" s="246"/>
      <c r="O138" s="246"/>
      <c r="P138" s="249"/>
      <c r="Q138" s="252"/>
      <c r="R138" s="166" t="s">
        <v>67</v>
      </c>
      <c r="S138" s="53"/>
      <c r="T138" s="167" t="str">
        <f t="shared" si="42"/>
        <v>元</v>
      </c>
      <c r="U138" s="97"/>
      <c r="V138" s="111">
        <f t="shared" si="43"/>
        <v>0</v>
      </c>
      <c r="W138" s="100"/>
    </row>
    <row r="139" spans="1:23" s="2" customFormat="1" ht="13.5" hidden="1" customHeight="1">
      <c r="A139" s="224"/>
      <c r="B139" s="224" t="str">
        <f>MID(A139,1,MIN(IF(ISERROR(FIND({"县","市","区"},A139)),4^8,FIND({"县","市","区"},A139))))</f>
        <v/>
      </c>
      <c r="C139" s="224" t="str">
        <f>IF(ISERROR(MID(A139,LEN(B139)+1,MAX(IF(ISERROR(FIND({"道","乡","镇","处","场","区"},A139,LEN(B139)+1)),0,(FIND({"道","乡","镇","处","场","区"},A139,LEN(B139)+1))))-LEN(B139))),"",MID(A139,LEN(B139)+1,MIN(IF(ISERROR(FIND({"道","乡","镇","处","场","区"},A139,LEN(B139)+3)),4^8,(FIND({"道","乡","镇","处","场","区"},A139,LEN(B139)+3))))-LEN(B139)))</f>
        <v/>
      </c>
      <c r="D139" s="224" t="str">
        <f>IF(ISERROR(MID(A139,LEN(B139)+LEN(C139)+1,MAX(IF(ISERROR(FIND({"区","村","会","场"},A139,LEN(B139)+LEN(C139)+1)),0,(FIND({"区","村","会","场"},A139,LEN(B139)+LEN(C139)+1))))-LEN(B139)-LEN(C139))),"",MID(A139,LEN(B139)+LEN(C139)+1,MAX(IF(ISERROR(FIND({"区","村","会","场"},A139,LEN(B139)+LEN(C139)+3)),0,(FIND({"区","村","会","场"},A139,LEN(B139)+LEN(C139)+3))))-LEN(B139)-LEN(C139)))</f>
        <v/>
      </c>
      <c r="E139" s="224"/>
      <c r="F139" s="224" t="str">
        <f>IF(G139="","","项")</f>
        <v/>
      </c>
      <c r="G139" s="224"/>
      <c r="H139" s="224"/>
      <c r="I139" s="224"/>
      <c r="J139" s="224"/>
      <c r="K139" s="224"/>
      <c r="L139" s="224">
        <f>SUM(M139:N139)</f>
        <v>0</v>
      </c>
      <c r="M139" s="224"/>
      <c r="N139" s="245"/>
      <c r="O139" s="247"/>
      <c r="P139" s="250"/>
      <c r="Q139" s="255" t="str">
        <f>IF(O139="","","宗")</f>
        <v/>
      </c>
      <c r="R139" s="168" t="s">
        <v>32</v>
      </c>
      <c r="S139" s="169"/>
      <c r="T139" s="170" t="str">
        <f t="shared" si="42"/>
        <v>人</v>
      </c>
      <c r="U139" s="97"/>
      <c r="V139" s="111">
        <f t="shared" si="43"/>
        <v>0</v>
      </c>
      <c r="W139" s="100"/>
    </row>
    <row r="140" spans="1:23" s="2" customFormat="1" ht="13.5" hidden="1" customHeight="1">
      <c r="A140" s="225"/>
      <c r="B140" s="225"/>
      <c r="C140" s="225"/>
      <c r="D140" s="225"/>
      <c r="E140" s="225"/>
      <c r="F140" s="225"/>
      <c r="G140" s="225"/>
      <c r="H140" s="225"/>
      <c r="I140" s="225"/>
      <c r="J140" s="225"/>
      <c r="K140" s="225"/>
      <c r="L140" s="225"/>
      <c r="M140" s="225"/>
      <c r="N140" s="246"/>
      <c r="O140" s="246"/>
      <c r="P140" s="249"/>
      <c r="Q140" s="252"/>
      <c r="R140" s="166" t="s">
        <v>67</v>
      </c>
      <c r="S140" s="53"/>
      <c r="T140" s="167" t="str">
        <f t="shared" si="42"/>
        <v>元</v>
      </c>
      <c r="U140" s="97"/>
      <c r="V140" s="111">
        <f t="shared" si="43"/>
        <v>0</v>
      </c>
      <c r="W140" s="100"/>
    </row>
    <row r="141" spans="1:23" s="7" customFormat="1" ht="21.75" customHeight="1">
      <c r="A141" s="33" t="s">
        <v>97</v>
      </c>
      <c r="B141" s="34"/>
      <c r="C141" s="34"/>
      <c r="D141" s="34"/>
      <c r="E141" s="34"/>
      <c r="F141" s="34" t="s">
        <v>25</v>
      </c>
      <c r="G141" s="36">
        <f>G142+G192+G209</f>
        <v>2</v>
      </c>
      <c r="H141" s="34"/>
      <c r="I141" s="34"/>
      <c r="J141" s="34"/>
      <c r="K141" s="36"/>
      <c r="L141" s="36">
        <f t="shared" ref="L141:N141" si="44">L142+L192+L209</f>
        <v>44</v>
      </c>
      <c r="M141" s="36">
        <f t="shared" si="44"/>
        <v>44</v>
      </c>
      <c r="N141" s="36">
        <f t="shared" si="44"/>
        <v>0</v>
      </c>
      <c r="O141" s="155"/>
      <c r="P141" s="156"/>
      <c r="Q141" s="172"/>
      <c r="R141" s="155"/>
      <c r="S141" s="156"/>
      <c r="T141" s="172"/>
      <c r="U141" s="173"/>
      <c r="V141" s="111">
        <f t="shared" si="43"/>
        <v>46</v>
      </c>
      <c r="W141" s="126"/>
    </row>
    <row r="142" spans="1:23" s="2" customFormat="1" ht="21.75" customHeight="1">
      <c r="A142" s="37" t="s">
        <v>98</v>
      </c>
      <c r="B142" s="38"/>
      <c r="C142" s="38"/>
      <c r="D142" s="38"/>
      <c r="E142" s="38"/>
      <c r="F142" s="38" t="s">
        <v>25</v>
      </c>
      <c r="G142" s="40">
        <f>G143+G151+G164+G178</f>
        <v>2</v>
      </c>
      <c r="H142" s="38"/>
      <c r="I142" s="38"/>
      <c r="J142" s="38"/>
      <c r="K142" s="40"/>
      <c r="L142" s="40">
        <f t="shared" ref="L142:N142" si="45">L143+L151+L164+L178</f>
        <v>44</v>
      </c>
      <c r="M142" s="40">
        <f t="shared" si="45"/>
        <v>44</v>
      </c>
      <c r="N142" s="40">
        <f t="shared" si="45"/>
        <v>0</v>
      </c>
      <c r="O142" s="157"/>
      <c r="P142" s="158"/>
      <c r="Q142" s="174"/>
      <c r="R142" s="157"/>
      <c r="S142" s="158"/>
      <c r="T142" s="174"/>
      <c r="U142" s="135"/>
      <c r="V142" s="111">
        <f t="shared" si="43"/>
        <v>46</v>
      </c>
      <c r="W142" s="100"/>
    </row>
    <row r="143" spans="1:23" s="2" customFormat="1" ht="13.5" hidden="1" customHeight="1">
      <c r="A143" s="231" t="s">
        <v>99</v>
      </c>
      <c r="B143" s="232"/>
      <c r="C143" s="232"/>
      <c r="D143" s="232"/>
      <c r="E143" s="232"/>
      <c r="F143" s="232" t="s">
        <v>25</v>
      </c>
      <c r="G143" s="232">
        <f>SUM(G146:G150)</f>
        <v>0</v>
      </c>
      <c r="H143" s="232"/>
      <c r="I143" s="232"/>
      <c r="J143" s="232"/>
      <c r="K143" s="232"/>
      <c r="L143" s="232">
        <f t="shared" ref="L143:N143" si="46">SUM(L146:L150)</f>
        <v>0</v>
      </c>
      <c r="M143" s="232">
        <f t="shared" si="46"/>
        <v>0</v>
      </c>
      <c r="N143" s="232">
        <f t="shared" si="46"/>
        <v>0</v>
      </c>
      <c r="O143" s="88" t="s">
        <v>100</v>
      </c>
      <c r="P143" s="89">
        <f t="array" ref="P143">SUM(IF(ISERROR(SEARCH("道路",O146:O150)),0,1)*P146:P150)</f>
        <v>0</v>
      </c>
      <c r="Q143" s="145" t="s">
        <v>56</v>
      </c>
      <c r="R143" s="88"/>
      <c r="S143" s="142"/>
      <c r="T143" s="145"/>
      <c r="U143" s="146"/>
      <c r="V143" s="111">
        <f t="shared" si="43"/>
        <v>0</v>
      </c>
      <c r="W143" s="100"/>
    </row>
    <row r="144" spans="1:23" s="2" customFormat="1" ht="13.5" hidden="1" customHeight="1">
      <c r="A144" s="231"/>
      <c r="B144" s="232"/>
      <c r="C144" s="232"/>
      <c r="D144" s="232"/>
      <c r="E144" s="232"/>
      <c r="F144" s="232"/>
      <c r="G144" s="232"/>
      <c r="H144" s="232"/>
      <c r="I144" s="232"/>
      <c r="J144" s="232"/>
      <c r="K144" s="232"/>
      <c r="L144" s="232"/>
      <c r="M144" s="232"/>
      <c r="N144" s="232"/>
      <c r="O144" s="80" t="s">
        <v>101</v>
      </c>
      <c r="P144" s="81">
        <f t="array" ref="P144">SUM(IF(ISERROR(SEARCH("桥涵",O146:O150)),0,1)*P146:P150)</f>
        <v>0</v>
      </c>
      <c r="Q144" s="147" t="s">
        <v>46</v>
      </c>
      <c r="R144" s="80" t="s">
        <v>32</v>
      </c>
      <c r="S144" s="137">
        <f t="array" ref="S144">SUM(IF(ISERROR(SEARCH("受益移民",R146:R150)),0,1)*S146:S150)</f>
        <v>0</v>
      </c>
      <c r="T144" s="147" t="s">
        <v>33</v>
      </c>
      <c r="U144" s="146"/>
      <c r="V144" s="111">
        <f t="shared" si="43"/>
        <v>0</v>
      </c>
      <c r="W144" s="100"/>
    </row>
    <row r="145" spans="1:23" s="2" customFormat="1" ht="13.5" hidden="1" customHeight="1">
      <c r="A145" s="231"/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90" t="s">
        <v>58</v>
      </c>
      <c r="P145" s="91">
        <f t="array" ref="P145">SUM(IF(ISERROR(SEARCH("其他",O146:O150)),0,1)*P146:P150)</f>
        <v>0</v>
      </c>
      <c r="Q145" s="148" t="s">
        <v>53</v>
      </c>
      <c r="R145" s="90"/>
      <c r="S145" s="149"/>
      <c r="T145" s="148"/>
      <c r="U145" s="146"/>
      <c r="V145" s="111">
        <f t="shared" si="43"/>
        <v>0</v>
      </c>
      <c r="W145" s="100"/>
    </row>
    <row r="146" spans="1:23" s="2" customFormat="1" ht="25.5" hidden="1" customHeight="1">
      <c r="A146" s="154"/>
      <c r="B146" s="21" t="str">
        <f>MID(A146,1,MIN(IF(ISERROR(FIND({"县","市","区"},A146)),4^8,FIND({"县","市","区"},A146))))</f>
        <v/>
      </c>
      <c r="C146" s="21" t="str">
        <f>IF(ISERROR(MID(A146,LEN(B146)+1,MAX(IF(ISERROR(FIND({"道","乡","镇","处","场","区"},A146,LEN(B146)+1)),0,(FIND({"道","乡","镇","处","场","区"},A146,LEN(B146)+1))))-LEN(B146))),"",MID(A146,LEN(B146)+1,MIN(IF(ISERROR(FIND({"道","乡","镇","处","场","区"},A146,LEN(B146)+3)),4^8,(FIND({"道","乡","镇","处","场","区"},A146,LEN(B146)+3))))-LEN(B146)))</f>
        <v/>
      </c>
      <c r="D146" s="21" t="str">
        <f t="array" ref="D146">IF(ISERROR(MID(A146,LEN(B146)+LEN(C146)+1,MAX(IF(ISERROR(FIND({"区","村","会","场"},A146,LEN(B146)+LEN(C146)+1)),0,(FIND({"区","村","会","场"},A146,LEN(B146)+LEN(C146)+1))))-LEN(B146)-LEN(C146))),"",MID(A146,LEN(B146)+LEN(C146)+1,MAX(IF(ISERROR(FIND({"区","村","会","场"},A146,LEN(B146)+LEN(C146)+3)),0,(FIND({"区","村","会","场"},A146,LEN(B146)+LEN(C146)+3))))-LEN(B146)-LEN(C146)))</f>
        <v/>
      </c>
      <c r="E146" s="50"/>
      <c r="F146" s="50" t="str">
        <f t="array" ref="F146">IF(G146="","","项")</f>
        <v/>
      </c>
      <c r="G146" s="50"/>
      <c r="H146" s="50"/>
      <c r="I146" s="50"/>
      <c r="J146" s="50"/>
      <c r="K146" s="50"/>
      <c r="L146" s="50">
        <f t="shared" ref="L146:L150" si="47">SUM(M146:N146)</f>
        <v>0</v>
      </c>
      <c r="M146" s="50"/>
      <c r="N146" s="85"/>
      <c r="O146" s="159"/>
      <c r="P146" s="58"/>
      <c r="Q146" s="175" t="str">
        <f t="shared" ref="Q146:Q150" si="48">IF(O146="机耕道","公里",IF(O146="桥涵","座",IF(O146="公路","公里",IF(O146="船","艘",IF(O146="道路交通类其他","宗",IF(O146="","","座"))))))</f>
        <v/>
      </c>
      <c r="R146" s="159" t="s">
        <v>32</v>
      </c>
      <c r="S146" s="58"/>
      <c r="T146" s="176" t="str">
        <f t="shared" ref="T146:T150" si="49">IF(R146="受益移民","人",IF(R146="","","个"))</f>
        <v>人</v>
      </c>
      <c r="U146" s="97"/>
      <c r="V146" s="111">
        <f t="shared" si="43"/>
        <v>0</v>
      </c>
      <c r="W146" s="100"/>
    </row>
    <row r="147" spans="1:23" s="2" customFormat="1" ht="25.5" hidden="1" customHeight="1">
      <c r="A147" s="154"/>
      <c r="B147" s="21" t="str">
        <f>MID(A147,1,MIN(IF(ISERROR(FIND({"县","市","区"},A147)),4^8,FIND({"县","市","区"},A147))))</f>
        <v/>
      </c>
      <c r="C147" s="21" t="str">
        <f>IF(ISERROR(MID(A147,LEN(B147)+1,MAX(IF(ISERROR(FIND({"道","乡","镇","处","场","区"},A147,LEN(B147)+1)),0,(FIND({"道","乡","镇","处","场","区"},A147,LEN(B147)+1))))-LEN(B147))),"",MID(A147,LEN(B147)+1,MIN(IF(ISERROR(FIND({"道","乡","镇","处","场","区"},A147,LEN(B147)+3)),4^8,(FIND({"道","乡","镇","处","场","区"},A147,LEN(B147)+3))))-LEN(B147)))</f>
        <v/>
      </c>
      <c r="D147" s="21" t="str">
        <f t="array" ref="D147">IF(ISERROR(MID(A147,LEN(B147)+LEN(C147)+1,MAX(IF(ISERROR(FIND({"区","村","会","场"},A147,LEN(B147)+LEN(C147)+1)),0,(FIND({"区","村","会","场"},A147,LEN(B147)+LEN(C147)+1))))-LEN(B147)-LEN(C147))),"",MID(A147,LEN(B147)+LEN(C147)+1,MAX(IF(ISERROR(FIND({"区","村","会","场"},A147,LEN(B147)+LEN(C147)+3)),0,(FIND({"区","村","会","场"},A147,LEN(B147)+LEN(C147)+3))))-LEN(B147)-LEN(C147)))</f>
        <v/>
      </c>
      <c r="E147" s="50"/>
      <c r="F147" s="50" t="str">
        <f t="array" ref="F147">IF(G147="","","项")</f>
        <v/>
      </c>
      <c r="G147" s="50"/>
      <c r="H147" s="50"/>
      <c r="I147" s="50"/>
      <c r="J147" s="50"/>
      <c r="K147" s="50"/>
      <c r="L147" s="50">
        <f t="shared" si="47"/>
        <v>0</v>
      </c>
      <c r="M147" s="50"/>
      <c r="N147" s="85"/>
      <c r="O147" s="159"/>
      <c r="P147" s="58"/>
      <c r="Q147" s="175" t="str">
        <f t="shared" si="48"/>
        <v/>
      </c>
      <c r="R147" s="159" t="s">
        <v>32</v>
      </c>
      <c r="S147" s="58"/>
      <c r="T147" s="176" t="str">
        <f t="shared" si="49"/>
        <v>人</v>
      </c>
      <c r="U147" s="97"/>
      <c r="V147" s="111">
        <f t="shared" si="43"/>
        <v>0</v>
      </c>
      <c r="W147" s="100"/>
    </row>
    <row r="148" spans="1:23" s="2" customFormat="1" ht="25.5" hidden="1" customHeight="1">
      <c r="A148" s="154"/>
      <c r="B148" s="21" t="str">
        <f>MID(A148,1,MIN(IF(ISERROR(FIND({"县","市","区"},A148)),4^8,FIND({"县","市","区"},A148))))</f>
        <v/>
      </c>
      <c r="C148" s="21" t="str">
        <f>IF(ISERROR(MID(A148,LEN(B148)+1,MAX(IF(ISERROR(FIND({"道","乡","镇","处","场","区"},A148,LEN(B148)+1)),0,(FIND({"道","乡","镇","处","场","区"},A148,LEN(B148)+1))))-LEN(B148))),"",MID(A148,LEN(B148)+1,MIN(IF(ISERROR(FIND({"道","乡","镇","处","场","区"},A148,LEN(B148)+3)),4^8,(FIND({"道","乡","镇","处","场","区"},A148,LEN(B148)+3))))-LEN(B148)))</f>
        <v/>
      </c>
      <c r="D148" s="21" t="str">
        <f t="array" ref="D148">IF(ISERROR(MID(A148,LEN(B148)+LEN(C148)+1,MAX(IF(ISERROR(FIND({"区","村","会","场"},A148,LEN(B148)+LEN(C148)+1)),0,(FIND({"区","村","会","场"},A148,LEN(B148)+LEN(C148)+1))))-LEN(B148)-LEN(C148))),"",MID(A148,LEN(B148)+LEN(C148)+1,MAX(IF(ISERROR(FIND({"区","村","会","场"},A148,LEN(B148)+LEN(C148)+3)),0,(FIND({"区","村","会","场"},A148,LEN(B148)+LEN(C148)+3))))-LEN(B148)-LEN(C148)))</f>
        <v/>
      </c>
      <c r="E148" s="50"/>
      <c r="F148" s="50" t="str">
        <f t="array" ref="F148">IF(G148="","","项")</f>
        <v/>
      </c>
      <c r="G148" s="50"/>
      <c r="H148" s="50"/>
      <c r="I148" s="50"/>
      <c r="J148" s="50"/>
      <c r="K148" s="50"/>
      <c r="L148" s="50">
        <f t="shared" si="47"/>
        <v>0</v>
      </c>
      <c r="M148" s="50"/>
      <c r="N148" s="85"/>
      <c r="O148" s="159"/>
      <c r="P148" s="58"/>
      <c r="Q148" s="175" t="str">
        <f t="shared" si="48"/>
        <v/>
      </c>
      <c r="R148" s="159" t="s">
        <v>32</v>
      </c>
      <c r="S148" s="58"/>
      <c r="T148" s="176" t="str">
        <f t="shared" si="49"/>
        <v>人</v>
      </c>
      <c r="U148" s="97"/>
      <c r="V148" s="111">
        <f t="shared" si="43"/>
        <v>0</v>
      </c>
      <c r="W148" s="100"/>
    </row>
    <row r="149" spans="1:23" s="2" customFormat="1" ht="25.5" hidden="1" customHeight="1">
      <c r="A149" s="154"/>
      <c r="B149" s="21" t="str">
        <f>MID(A149,1,MIN(IF(ISERROR(FIND({"县","市","区"},A149)),4^8,FIND({"县","市","区"},A149))))</f>
        <v/>
      </c>
      <c r="C149" s="21" t="str">
        <f>IF(ISERROR(MID(A149,LEN(B149)+1,MAX(IF(ISERROR(FIND({"道","乡","镇","处","场","区"},A149,LEN(B149)+1)),0,(FIND({"道","乡","镇","处","场","区"},A149,LEN(B149)+1))))-LEN(B149))),"",MID(A149,LEN(B149)+1,MIN(IF(ISERROR(FIND({"道","乡","镇","处","场","区"},A149,LEN(B149)+3)),4^8,(FIND({"道","乡","镇","处","场","区"},A149,LEN(B149)+3))))-LEN(B149)))</f>
        <v/>
      </c>
      <c r="D149" s="21" t="str">
        <f t="array" ref="D149">IF(ISERROR(MID(A149,LEN(B149)+LEN(C149)+1,MAX(IF(ISERROR(FIND({"区","村","会","场"},A149,LEN(B149)+LEN(C149)+1)),0,(FIND({"区","村","会","场"},A149,LEN(B149)+LEN(C149)+1))))-LEN(B149)-LEN(C149))),"",MID(A149,LEN(B149)+LEN(C149)+1,MAX(IF(ISERROR(FIND({"区","村","会","场"},A149,LEN(B149)+LEN(C149)+3)),0,(FIND({"区","村","会","场"},A149,LEN(B149)+LEN(C149)+3))))-LEN(B149)-LEN(C149)))</f>
        <v/>
      </c>
      <c r="E149" s="50"/>
      <c r="F149" s="50" t="str">
        <f t="array" ref="F149">IF(G149="","","项")</f>
        <v/>
      </c>
      <c r="G149" s="50"/>
      <c r="H149" s="50"/>
      <c r="I149" s="50"/>
      <c r="J149" s="50"/>
      <c r="K149" s="50"/>
      <c r="L149" s="50">
        <f t="shared" si="47"/>
        <v>0</v>
      </c>
      <c r="M149" s="50"/>
      <c r="N149" s="85"/>
      <c r="O149" s="159"/>
      <c r="P149" s="58"/>
      <c r="Q149" s="175" t="str">
        <f t="shared" si="48"/>
        <v/>
      </c>
      <c r="R149" s="159" t="s">
        <v>32</v>
      </c>
      <c r="S149" s="58"/>
      <c r="T149" s="176" t="str">
        <f t="shared" si="49"/>
        <v>人</v>
      </c>
      <c r="U149" s="97"/>
      <c r="V149" s="111">
        <f t="shared" si="43"/>
        <v>0</v>
      </c>
      <c r="W149" s="100"/>
    </row>
    <row r="150" spans="1:23" s="2" customFormat="1" ht="25.5" hidden="1" customHeight="1">
      <c r="A150" s="154"/>
      <c r="B150" s="21" t="str">
        <f>MID(A150,1,MIN(IF(ISERROR(FIND({"县","市","区"},A150)),4^8,FIND({"县","市","区"},A150))))</f>
        <v/>
      </c>
      <c r="C150" s="21" t="str">
        <f>IF(ISERROR(MID(A150,LEN(B150)+1,MAX(IF(ISERROR(FIND({"道","乡","镇","处","场","区"},A150,LEN(B150)+1)),0,(FIND({"道","乡","镇","处","场","区"},A150,LEN(B150)+1))))-LEN(B150))),"",MID(A150,LEN(B150)+1,MIN(IF(ISERROR(FIND({"道","乡","镇","处","场","区"},A150,LEN(B150)+3)),4^8,(FIND({"道","乡","镇","处","场","区"},A150,LEN(B150)+3))))-LEN(B150)))</f>
        <v/>
      </c>
      <c r="D150" s="21" t="str">
        <f t="array" ref="D150">IF(ISERROR(MID(A150,LEN(B150)+LEN(C150)+1,MAX(IF(ISERROR(FIND({"区","村","会","场"},A150,LEN(B150)+LEN(C150)+1)),0,(FIND({"区","村","会","场"},A150,LEN(B150)+LEN(C150)+1))))-LEN(B150)-LEN(C150))),"",MID(A150,LEN(B150)+LEN(C150)+1,MAX(IF(ISERROR(FIND({"区","村","会","场"},A150,LEN(B150)+LEN(C150)+3)),0,(FIND({"区","村","会","场"},A150,LEN(B150)+LEN(C150)+3))))-LEN(B150)-LEN(C150)))</f>
        <v/>
      </c>
      <c r="E150" s="50"/>
      <c r="F150" s="50" t="str">
        <f t="array" ref="F150">IF(G150="","","项")</f>
        <v/>
      </c>
      <c r="G150" s="50"/>
      <c r="H150" s="50"/>
      <c r="I150" s="50"/>
      <c r="J150" s="50"/>
      <c r="K150" s="50"/>
      <c r="L150" s="50">
        <f t="shared" si="47"/>
        <v>0</v>
      </c>
      <c r="M150" s="50"/>
      <c r="N150" s="85"/>
      <c r="O150" s="159"/>
      <c r="P150" s="58"/>
      <c r="Q150" s="175" t="str">
        <f t="shared" si="48"/>
        <v/>
      </c>
      <c r="R150" s="159" t="s">
        <v>32</v>
      </c>
      <c r="S150" s="58"/>
      <c r="T150" s="176" t="str">
        <f t="shared" si="49"/>
        <v>人</v>
      </c>
      <c r="U150" s="97"/>
      <c r="V150" s="111">
        <f t="shared" si="43"/>
        <v>0</v>
      </c>
      <c r="W150" s="100"/>
    </row>
    <row r="151" spans="1:23" s="2" customFormat="1" ht="13.5" customHeight="1">
      <c r="A151" s="231" t="s">
        <v>102</v>
      </c>
      <c r="B151" s="232"/>
      <c r="C151" s="232"/>
      <c r="D151" s="232"/>
      <c r="E151" s="232"/>
      <c r="F151" s="232" t="s">
        <v>25</v>
      </c>
      <c r="G151" s="232">
        <f>SUM(G156:G163)</f>
        <v>2</v>
      </c>
      <c r="H151" s="232"/>
      <c r="I151" s="232"/>
      <c r="J151" s="232"/>
      <c r="K151" s="232"/>
      <c r="L151" s="232">
        <f t="shared" ref="L151:N151" si="50">SUM(L156:L163)</f>
        <v>44</v>
      </c>
      <c r="M151" s="232">
        <f t="shared" si="50"/>
        <v>44</v>
      </c>
      <c r="N151" s="232">
        <f t="shared" si="50"/>
        <v>0</v>
      </c>
      <c r="O151" s="80" t="s">
        <v>103</v>
      </c>
      <c r="P151" s="81">
        <f t="array" ref="P151">SUM(IF(ISERROR(SEARCH("抽水站",O156:O163)),0,1)*P156:P163)</f>
        <v>0</v>
      </c>
      <c r="Q151" s="131" t="s">
        <v>39</v>
      </c>
      <c r="R151" s="88"/>
      <c r="S151" s="142"/>
      <c r="T151" s="145"/>
      <c r="U151" s="146"/>
      <c r="V151" s="111">
        <f t="shared" si="43"/>
        <v>46</v>
      </c>
      <c r="W151" s="100"/>
    </row>
    <row r="152" spans="1:23" s="2" customFormat="1" ht="13.5" customHeight="1">
      <c r="A152" s="231"/>
      <c r="B152" s="232"/>
      <c r="C152" s="232"/>
      <c r="D152" s="232"/>
      <c r="E152" s="232"/>
      <c r="F152" s="232"/>
      <c r="G152" s="232"/>
      <c r="H152" s="232"/>
      <c r="I152" s="232"/>
      <c r="J152" s="232"/>
      <c r="K152" s="232"/>
      <c r="L152" s="232"/>
      <c r="M152" s="232"/>
      <c r="N152" s="232"/>
      <c r="O152" s="80" t="s">
        <v>104</v>
      </c>
      <c r="P152" s="81">
        <f t="array" ref="P152">SUM(IF(ISERROR(SEARCH("井（机井）",O156:O163)),0,1)*P156:P163)</f>
        <v>0</v>
      </c>
      <c r="Q152" s="131" t="s">
        <v>41</v>
      </c>
      <c r="R152" s="80" t="s">
        <v>32</v>
      </c>
      <c r="S152" s="137">
        <f t="array" ref="S152">SUM(IF(ISERROR(SEARCH("受益移民",R156:R163)),0,1)*S156:S163)</f>
        <v>54</v>
      </c>
      <c r="T152" s="147" t="s">
        <v>33</v>
      </c>
      <c r="U152" s="146"/>
      <c r="V152" s="111">
        <f t="shared" si="43"/>
        <v>54</v>
      </c>
      <c r="W152" s="100"/>
    </row>
    <row r="153" spans="1:23" s="2" customFormat="1" ht="13.5" hidden="1" customHeight="1">
      <c r="A153" s="231"/>
      <c r="B153" s="232"/>
      <c r="C153" s="232"/>
      <c r="D153" s="232"/>
      <c r="E153" s="232"/>
      <c r="F153" s="232"/>
      <c r="G153" s="232"/>
      <c r="H153" s="232"/>
      <c r="I153" s="232"/>
      <c r="J153" s="232"/>
      <c r="K153" s="232"/>
      <c r="L153" s="232"/>
      <c r="M153" s="232"/>
      <c r="N153" s="232"/>
      <c r="O153" s="80" t="s">
        <v>105</v>
      </c>
      <c r="P153" s="81">
        <f t="array" ref="P153">SUM(IF(ISERROR(SEARCH("管网",O156:O163)),0,1)*P156:P163)</f>
        <v>0</v>
      </c>
      <c r="Q153" s="131" t="s">
        <v>43</v>
      </c>
      <c r="R153" s="80" t="s">
        <v>106</v>
      </c>
      <c r="S153" s="137">
        <f t="array" ref="S153">SUM(IF(ISERROR(SEARCH("受益牲畜",R156:R163)),0,1)*S156:S163)</f>
        <v>0</v>
      </c>
      <c r="T153" s="147" t="s">
        <v>83</v>
      </c>
      <c r="U153" s="146"/>
      <c r="V153" s="111">
        <f t="shared" si="43"/>
        <v>0</v>
      </c>
      <c r="W153" s="100"/>
    </row>
    <row r="154" spans="1:23" s="2" customFormat="1" ht="13.5" hidden="1" customHeight="1">
      <c r="A154" s="231"/>
      <c r="B154" s="232"/>
      <c r="C154" s="232"/>
      <c r="D154" s="232"/>
      <c r="E154" s="232"/>
      <c r="F154" s="232"/>
      <c r="G154" s="232"/>
      <c r="H154" s="232"/>
      <c r="I154" s="232"/>
      <c r="J154" s="232"/>
      <c r="K154" s="232"/>
      <c r="L154" s="232"/>
      <c r="M154" s="232"/>
      <c r="N154" s="232"/>
      <c r="O154" s="80" t="s">
        <v>107</v>
      </c>
      <c r="P154" s="81">
        <f t="array" ref="P154">SUM(IF(ISERROR(SEARCH("蓄水池",O156:O163)),0,1)*P156:P163)</f>
        <v>0</v>
      </c>
      <c r="Q154" s="131" t="s">
        <v>108</v>
      </c>
      <c r="R154" s="80"/>
      <c r="S154" s="139"/>
      <c r="T154" s="147"/>
      <c r="U154" s="146"/>
      <c r="V154" s="111">
        <f t="shared" si="43"/>
        <v>0</v>
      </c>
      <c r="W154" s="100"/>
    </row>
    <row r="155" spans="1:23" s="2" customFormat="1" ht="13.5" customHeight="1">
      <c r="A155" s="231"/>
      <c r="B155" s="232"/>
      <c r="C155" s="232"/>
      <c r="D155" s="232"/>
      <c r="E155" s="232"/>
      <c r="F155" s="232"/>
      <c r="G155" s="232"/>
      <c r="H155" s="232"/>
      <c r="I155" s="232"/>
      <c r="J155" s="232"/>
      <c r="K155" s="232"/>
      <c r="L155" s="232"/>
      <c r="M155" s="232"/>
      <c r="N155" s="232"/>
      <c r="O155" s="90" t="s">
        <v>109</v>
      </c>
      <c r="P155" s="91">
        <f t="array" ref="P155">SUM(IF(ISERROR(SEARCH("饮水安全类其他",O156:O163)),0,1)*P156:P163)</f>
        <v>1</v>
      </c>
      <c r="Q155" s="179" t="s">
        <v>53</v>
      </c>
      <c r="R155" s="185"/>
      <c r="S155" s="214"/>
      <c r="T155" s="195"/>
      <c r="U155" s="146"/>
      <c r="V155" s="111">
        <f t="shared" si="43"/>
        <v>1</v>
      </c>
      <c r="W155" s="100"/>
    </row>
    <row r="156" spans="1:23" s="2" customFormat="1" ht="27" customHeight="1">
      <c r="A156" s="49" t="s">
        <v>210</v>
      </c>
      <c r="B156" s="18" t="s">
        <v>179</v>
      </c>
      <c r="C156" s="18" t="s">
        <v>75</v>
      </c>
      <c r="D156" s="18" t="s">
        <v>179</v>
      </c>
      <c r="E156" s="49" t="s">
        <v>34</v>
      </c>
      <c r="F156" s="49" t="s">
        <v>25</v>
      </c>
      <c r="G156" s="49">
        <v>1</v>
      </c>
      <c r="H156" s="49"/>
      <c r="I156" s="49"/>
      <c r="J156" s="49"/>
      <c r="K156" s="49"/>
      <c r="L156" s="49">
        <v>40</v>
      </c>
      <c r="M156" s="49">
        <v>40</v>
      </c>
      <c r="N156" s="84"/>
      <c r="O156" s="54" t="s">
        <v>211</v>
      </c>
      <c r="P156" s="55"/>
      <c r="Q156" s="140"/>
      <c r="R156" s="160" t="s">
        <v>32</v>
      </c>
      <c r="S156" s="161">
        <v>28</v>
      </c>
      <c r="T156" s="162" t="s">
        <v>33</v>
      </c>
      <c r="U156" s="97"/>
      <c r="V156" s="111">
        <f t="shared" si="43"/>
        <v>69</v>
      </c>
      <c r="W156" s="100"/>
    </row>
    <row r="157" spans="1:23" s="2" customFormat="1" ht="26.1" customHeight="1">
      <c r="A157" s="49" t="s">
        <v>212</v>
      </c>
      <c r="B157" s="18" t="s">
        <v>181</v>
      </c>
      <c r="C157" s="18" t="s">
        <v>75</v>
      </c>
      <c r="D157" s="18" t="s">
        <v>181</v>
      </c>
      <c r="E157" s="49" t="s">
        <v>29</v>
      </c>
      <c r="F157" s="49" t="s">
        <v>25</v>
      </c>
      <c r="G157" s="49">
        <v>1</v>
      </c>
      <c r="H157" s="49"/>
      <c r="I157" s="49"/>
      <c r="J157" s="49"/>
      <c r="K157" s="49"/>
      <c r="L157" s="49">
        <v>4</v>
      </c>
      <c r="M157" s="49">
        <v>4</v>
      </c>
      <c r="N157" s="84"/>
      <c r="O157" s="54" t="s">
        <v>109</v>
      </c>
      <c r="P157" s="55">
        <v>1</v>
      </c>
      <c r="Q157" s="140" t="str">
        <f t="shared" ref="Q157:Q160" si="51">IF(O157="管网","千米",IF(O157="抽水站","千瓦",IF(O157="井（机井）","眼",IF(O157="饮水安全类其他","宗",IF(O157="","","立方米")))))</f>
        <v>宗</v>
      </c>
      <c r="R157" s="168" t="s">
        <v>32</v>
      </c>
      <c r="S157" s="169">
        <v>26</v>
      </c>
      <c r="T157" s="180" t="str">
        <f t="shared" ref="T157:T163" si="52">IF(R157="受益移民","人",IF(R157="受益牲畜","头",""))</f>
        <v>人</v>
      </c>
      <c r="U157" s="97"/>
      <c r="V157" s="111">
        <f t="shared" si="43"/>
        <v>32</v>
      </c>
      <c r="W157" s="100"/>
    </row>
    <row r="158" spans="1:23" s="2" customFormat="1" ht="13.5" hidden="1" customHeight="1">
      <c r="A158" s="229"/>
      <c r="B158" s="224" t="str">
        <f>MID(A158,1,MIN(IF(ISERROR(FIND({"县","市","区"},A158)),4^8,FIND({"县","市","区"},A158))))</f>
        <v/>
      </c>
      <c r="C158" s="224" t="str">
        <f>IF(ISERROR(MID(A158,LEN(B158)+1,MAX(IF(ISERROR(FIND({"道","乡","镇","处","场","区"},A158,LEN(B158)+1)),0,(FIND({"道","乡","镇","处","场","区"},A158,LEN(B158)+1))))-LEN(B158))),"",MID(A158,LEN(B158)+1,MIN(IF(ISERROR(FIND({"道","乡","镇","处","场","区"},A158,LEN(B158)+3)),4^8,(FIND({"道","乡","镇","处","场","区"},A158,LEN(B158)+3))))-LEN(B158)))</f>
        <v/>
      </c>
      <c r="D158" s="224" t="str">
        <f>IF(ISERROR(MID(A158,LEN(B158)+LEN(C158)+1,MAX(IF(ISERROR(FIND({"区","村","会","场"},A158,LEN(B158)+LEN(C158)+1)),0,(FIND({"区","村","会","场"},A158,LEN(B158)+LEN(C158)+1))))-LEN(B158)-LEN(C158))),"",MID(A158,LEN(B158)+LEN(C158)+1,MAX(IF(ISERROR(FIND({"区","村","会","场"},A158,LEN(B158)+LEN(C158)+3)),0,(FIND({"区","村","会","场"},A158,LEN(B158)+LEN(C158)+3))))-LEN(B158)-LEN(C158)))</f>
        <v/>
      </c>
      <c r="E158" s="229"/>
      <c r="F158" s="229" t="str">
        <f t="shared" ref="F158:F162" si="53">IF(G158="","","项")</f>
        <v/>
      </c>
      <c r="G158" s="229"/>
      <c r="H158" s="229"/>
      <c r="I158" s="229"/>
      <c r="J158" s="229"/>
      <c r="K158" s="229"/>
      <c r="L158" s="229">
        <f t="shared" ref="L158:L162" si="54">SUM(M158:N158)</f>
        <v>0</v>
      </c>
      <c r="M158" s="229"/>
      <c r="N158" s="243"/>
      <c r="O158" s="245"/>
      <c r="P158" s="248"/>
      <c r="Q158" s="251" t="str">
        <f t="shared" si="51"/>
        <v/>
      </c>
      <c r="R158" s="168" t="s">
        <v>32</v>
      </c>
      <c r="S158" s="169"/>
      <c r="T158" s="180" t="str">
        <f t="shared" si="52"/>
        <v>人</v>
      </c>
      <c r="U158" s="97"/>
      <c r="V158" s="111">
        <f t="shared" si="43"/>
        <v>0</v>
      </c>
      <c r="W158" s="100"/>
    </row>
    <row r="159" spans="1:23" s="2" customFormat="1" ht="13.5" hidden="1" customHeight="1">
      <c r="A159" s="230"/>
      <c r="B159" s="225"/>
      <c r="C159" s="225"/>
      <c r="D159" s="225"/>
      <c r="E159" s="230"/>
      <c r="F159" s="230"/>
      <c r="G159" s="230"/>
      <c r="H159" s="230"/>
      <c r="I159" s="230"/>
      <c r="J159" s="230"/>
      <c r="K159" s="230"/>
      <c r="L159" s="230"/>
      <c r="M159" s="230"/>
      <c r="N159" s="244"/>
      <c r="O159" s="246"/>
      <c r="P159" s="249"/>
      <c r="Q159" s="252"/>
      <c r="R159" s="166" t="s">
        <v>106</v>
      </c>
      <c r="S159" s="53"/>
      <c r="T159" s="181" t="str">
        <f t="shared" si="52"/>
        <v>头</v>
      </c>
      <c r="U159" s="97"/>
      <c r="V159" s="111">
        <f t="shared" si="43"/>
        <v>0</v>
      </c>
      <c r="W159" s="100"/>
    </row>
    <row r="160" spans="1:23" s="2" customFormat="1" ht="13.5" hidden="1" customHeight="1">
      <c r="A160" s="229"/>
      <c r="B160" s="224" t="str">
        <f>MID(A160,1,MIN(IF(ISERROR(FIND({"县","市","区"},A160)),4^8,FIND({"县","市","区"},A160))))</f>
        <v/>
      </c>
      <c r="C160" s="224" t="str">
        <f>IF(ISERROR(MID(A160,LEN(B160)+1,MAX(IF(ISERROR(FIND({"道","乡","镇","处","场","区"},A160,LEN(B160)+1)),0,(FIND({"道","乡","镇","处","场","区"},A160,LEN(B160)+1))))-LEN(B160))),"",MID(A160,LEN(B160)+1,MIN(IF(ISERROR(FIND({"道","乡","镇","处","场","区"},A160,LEN(B160)+3)),4^8,(FIND({"道","乡","镇","处","场","区"},A160,LEN(B160)+3))))-LEN(B160)))</f>
        <v/>
      </c>
      <c r="D160" s="224" t="str">
        <f>IF(ISERROR(MID(A160,LEN(B160)+LEN(C160)+1,MAX(IF(ISERROR(FIND({"区","村","会","场"},A160,LEN(B160)+LEN(C160)+1)),0,(FIND({"区","村","会","场"},A160,LEN(B160)+LEN(C160)+1))))-LEN(B160)-LEN(C160))),"",MID(A160,LEN(B160)+LEN(C160)+1,MAX(IF(ISERROR(FIND({"区","村","会","场"},A160,LEN(B160)+LEN(C160)+3)),0,(FIND({"区","村","会","场"},A160,LEN(B160)+LEN(C160)+3))))-LEN(B160)-LEN(C160)))</f>
        <v/>
      </c>
      <c r="E160" s="229"/>
      <c r="F160" s="229" t="str">
        <f t="shared" si="53"/>
        <v/>
      </c>
      <c r="G160" s="229"/>
      <c r="H160" s="229"/>
      <c r="I160" s="229"/>
      <c r="J160" s="229"/>
      <c r="K160" s="229"/>
      <c r="L160" s="229">
        <f t="shared" si="54"/>
        <v>0</v>
      </c>
      <c r="M160" s="229"/>
      <c r="N160" s="243"/>
      <c r="O160" s="245"/>
      <c r="P160" s="248"/>
      <c r="Q160" s="251" t="str">
        <f t="shared" si="51"/>
        <v/>
      </c>
      <c r="R160" s="168" t="s">
        <v>32</v>
      </c>
      <c r="S160" s="169"/>
      <c r="T160" s="180" t="str">
        <f t="shared" si="52"/>
        <v>人</v>
      </c>
      <c r="U160" s="97"/>
      <c r="V160" s="111">
        <f t="shared" si="43"/>
        <v>0</v>
      </c>
      <c r="W160" s="100"/>
    </row>
    <row r="161" spans="1:23" s="2" customFormat="1" ht="13.5" hidden="1" customHeight="1">
      <c r="A161" s="230"/>
      <c r="B161" s="225"/>
      <c r="C161" s="225"/>
      <c r="D161" s="225"/>
      <c r="E161" s="230"/>
      <c r="F161" s="230"/>
      <c r="G161" s="230"/>
      <c r="H161" s="230"/>
      <c r="I161" s="230"/>
      <c r="J161" s="230"/>
      <c r="K161" s="230"/>
      <c r="L161" s="230"/>
      <c r="M161" s="230"/>
      <c r="N161" s="244"/>
      <c r="O161" s="246"/>
      <c r="P161" s="249"/>
      <c r="Q161" s="252"/>
      <c r="R161" s="166" t="s">
        <v>106</v>
      </c>
      <c r="S161" s="53"/>
      <c r="T161" s="181" t="str">
        <f t="shared" si="52"/>
        <v>头</v>
      </c>
      <c r="U161" s="97"/>
      <c r="V161" s="111">
        <f t="shared" si="43"/>
        <v>0</v>
      </c>
      <c r="W161" s="100"/>
    </row>
    <row r="162" spans="1:23" s="2" customFormat="1" ht="13.5" hidden="1" customHeight="1">
      <c r="A162" s="229"/>
      <c r="B162" s="224" t="str">
        <f>MID(A162,1,MIN(IF(ISERROR(FIND({"县","市","区"},A162)),4^8,FIND({"县","市","区"},A162))))</f>
        <v/>
      </c>
      <c r="C162" s="224" t="str">
        <f>IF(ISERROR(MID(A162,LEN(B162)+1,MAX(IF(ISERROR(FIND({"道","乡","镇","处","场","区"},A162,LEN(B162)+1)),0,(FIND({"道","乡","镇","处","场","区"},A162,LEN(B162)+1))))-LEN(B162))),"",MID(A162,LEN(B162)+1,MIN(IF(ISERROR(FIND({"道","乡","镇","处","场","区"},A162,LEN(B162)+3)),4^8,(FIND({"道","乡","镇","处","场","区"},A162,LEN(B162)+3))))-LEN(B162)))</f>
        <v/>
      </c>
      <c r="D162" s="224" t="str">
        <f>IF(ISERROR(MID(A162,LEN(B162)+LEN(C162)+1,MAX(IF(ISERROR(FIND({"区","村","会","场"},A162,LEN(B162)+LEN(C162)+1)),0,(FIND({"区","村","会","场"},A162,LEN(B162)+LEN(C162)+1))))-LEN(B162)-LEN(C162))),"",MID(A162,LEN(B162)+LEN(C162)+1,MAX(IF(ISERROR(FIND({"区","村","会","场"},A162,LEN(B162)+LEN(C162)+3)),0,(FIND({"区","村","会","场"},A162,LEN(B162)+LEN(C162)+3))))-LEN(B162)-LEN(C162)))</f>
        <v/>
      </c>
      <c r="E162" s="229"/>
      <c r="F162" s="229" t="str">
        <f t="shared" si="53"/>
        <v/>
      </c>
      <c r="G162" s="229"/>
      <c r="H162" s="229"/>
      <c r="I162" s="229"/>
      <c r="J162" s="229"/>
      <c r="K162" s="229"/>
      <c r="L162" s="229">
        <f t="shared" si="54"/>
        <v>0</v>
      </c>
      <c r="M162" s="229"/>
      <c r="N162" s="243"/>
      <c r="O162" s="245"/>
      <c r="P162" s="248"/>
      <c r="Q162" s="251" t="str">
        <f>IF(O162="管网","千米",IF(O162="抽水站","千瓦",IF(O162="井（机井）","眼",IF(O162="饮水安全类其他","宗",IF(O162="","","立方米")))))</f>
        <v/>
      </c>
      <c r="R162" s="168" t="s">
        <v>32</v>
      </c>
      <c r="S162" s="169"/>
      <c r="T162" s="180" t="str">
        <f t="shared" si="52"/>
        <v>人</v>
      </c>
      <c r="U162" s="97"/>
      <c r="V162" s="111">
        <f t="shared" si="43"/>
        <v>0</v>
      </c>
      <c r="W162" s="100"/>
    </row>
    <row r="163" spans="1:23" s="2" customFormat="1" ht="13.5" hidden="1" customHeight="1">
      <c r="A163" s="230"/>
      <c r="B163" s="225"/>
      <c r="C163" s="225"/>
      <c r="D163" s="225"/>
      <c r="E163" s="230"/>
      <c r="F163" s="230"/>
      <c r="G163" s="230"/>
      <c r="H163" s="230"/>
      <c r="I163" s="230"/>
      <c r="J163" s="230"/>
      <c r="K163" s="230"/>
      <c r="L163" s="230"/>
      <c r="M163" s="230"/>
      <c r="N163" s="244"/>
      <c r="O163" s="246"/>
      <c r="P163" s="249"/>
      <c r="Q163" s="252"/>
      <c r="R163" s="166" t="s">
        <v>106</v>
      </c>
      <c r="S163" s="53"/>
      <c r="T163" s="181" t="str">
        <f t="shared" si="52"/>
        <v>头</v>
      </c>
      <c r="U163" s="97"/>
      <c r="V163" s="111">
        <f t="shared" si="43"/>
        <v>0</v>
      </c>
      <c r="W163" s="100"/>
    </row>
    <row r="164" spans="1:23" s="2" customFormat="1" ht="13.9" hidden="1" customHeight="1">
      <c r="A164" s="231" t="s">
        <v>110</v>
      </c>
      <c r="B164" s="232"/>
      <c r="C164" s="232"/>
      <c r="D164" s="232"/>
      <c r="E164" s="232"/>
      <c r="F164" s="232" t="s">
        <v>25</v>
      </c>
      <c r="G164" s="232">
        <f>SUM(G168:G177)</f>
        <v>0</v>
      </c>
      <c r="H164" s="232"/>
      <c r="I164" s="232"/>
      <c r="J164" s="232"/>
      <c r="K164" s="232"/>
      <c r="L164" s="232">
        <f t="shared" ref="L164:N164" si="55">SUM(L168:L177)</f>
        <v>0</v>
      </c>
      <c r="M164" s="232">
        <f t="shared" si="55"/>
        <v>0</v>
      </c>
      <c r="N164" s="232">
        <f t="shared" si="55"/>
        <v>0</v>
      </c>
      <c r="O164" s="88" t="s">
        <v>111</v>
      </c>
      <c r="P164" s="89">
        <f t="array" ref="P164">SUM(IF(ISERROR(SEARCH("变压器",O168:O177)),0,1)*P168:P177)</f>
        <v>0</v>
      </c>
      <c r="Q164" s="145" t="s">
        <v>46</v>
      </c>
      <c r="R164" s="88"/>
      <c r="S164" s="142"/>
      <c r="T164" s="145"/>
      <c r="U164" s="146"/>
      <c r="V164" s="111">
        <f t="shared" si="43"/>
        <v>0</v>
      </c>
      <c r="W164" s="100"/>
    </row>
    <row r="165" spans="1:23" s="2" customFormat="1" ht="13.5" hidden="1" customHeight="1">
      <c r="A165" s="231"/>
      <c r="B165" s="232"/>
      <c r="C165" s="232"/>
      <c r="D165" s="232"/>
      <c r="E165" s="232"/>
      <c r="F165" s="232"/>
      <c r="G165" s="232"/>
      <c r="H165" s="232"/>
      <c r="I165" s="232"/>
      <c r="J165" s="232"/>
      <c r="K165" s="232"/>
      <c r="L165" s="232"/>
      <c r="M165" s="232"/>
      <c r="N165" s="232"/>
      <c r="O165" s="80" t="s">
        <v>112</v>
      </c>
      <c r="P165" s="81">
        <f t="array" ref="P165">SUM(IF(ISERROR(SEARCH("低压线",O168:O177)),0,1)*P168:P177)</f>
        <v>0</v>
      </c>
      <c r="Q165" s="147" t="s">
        <v>56</v>
      </c>
      <c r="R165" s="80" t="s">
        <v>32</v>
      </c>
      <c r="S165" s="137">
        <f t="array" ref="S165">SUM(IF(ISERROR(SEARCH("受益移民",R168:R177)),0,1)*S168:S177)</f>
        <v>0</v>
      </c>
      <c r="T165" s="147" t="s">
        <v>33</v>
      </c>
      <c r="U165" s="146"/>
      <c r="V165" s="111">
        <f t="shared" si="43"/>
        <v>0</v>
      </c>
      <c r="W165" s="100"/>
    </row>
    <row r="166" spans="1:23" s="2" customFormat="1" ht="13.5" hidden="1" customHeight="1">
      <c r="A166" s="231"/>
      <c r="B166" s="232"/>
      <c r="C166" s="232"/>
      <c r="D166" s="232"/>
      <c r="E166" s="232"/>
      <c r="F166" s="232"/>
      <c r="G166" s="232"/>
      <c r="H166" s="232"/>
      <c r="I166" s="232"/>
      <c r="J166" s="232"/>
      <c r="K166" s="232"/>
      <c r="L166" s="232"/>
      <c r="M166" s="232"/>
      <c r="N166" s="232"/>
      <c r="O166" s="80" t="s">
        <v>113</v>
      </c>
      <c r="P166" s="81">
        <f t="array" ref="P166">SUM(IF(ISERROR(SEARCH("配套设备",O168:O177)),0,1)*P168:P177)</f>
        <v>0</v>
      </c>
      <c r="Q166" s="147" t="s">
        <v>114</v>
      </c>
      <c r="R166" s="80" t="s">
        <v>115</v>
      </c>
      <c r="S166" s="137">
        <f t="array" ref="S166">SUM(IF(ISERROR(SEARCH("减少无电村",R168:R222)),0,1)*S168:S222)</f>
        <v>0</v>
      </c>
      <c r="T166" s="147" t="s">
        <v>116</v>
      </c>
      <c r="U166" s="146"/>
      <c r="V166" s="111">
        <f t="shared" si="43"/>
        <v>0</v>
      </c>
      <c r="W166" s="100"/>
    </row>
    <row r="167" spans="1:23" s="2" customFormat="1" ht="13.5" hidden="1" customHeight="1">
      <c r="A167" s="231"/>
      <c r="B167" s="232"/>
      <c r="C167" s="232"/>
      <c r="D167" s="232"/>
      <c r="E167" s="232"/>
      <c r="F167" s="232"/>
      <c r="G167" s="232"/>
      <c r="H167" s="232"/>
      <c r="I167" s="232"/>
      <c r="J167" s="232"/>
      <c r="K167" s="232"/>
      <c r="L167" s="232"/>
      <c r="M167" s="232"/>
      <c r="N167" s="232"/>
      <c r="O167" s="90" t="s">
        <v>117</v>
      </c>
      <c r="P167" s="91">
        <f t="array" ref="P167">SUM(IF(ISERROR(SEARCH("供电类其他",O168:O177)),0,1)*P168:P177)</f>
        <v>0</v>
      </c>
      <c r="Q167" s="148" t="s">
        <v>53</v>
      </c>
      <c r="R167" s="90" t="s">
        <v>118</v>
      </c>
      <c r="S167" s="171">
        <f t="array" ref="S167">SUM(IF(ISERROR(SEARCH("减少无电户",R168:R222)),0,1)*S168:S222)</f>
        <v>0</v>
      </c>
      <c r="T167" s="148" t="s">
        <v>119</v>
      </c>
      <c r="U167" s="146"/>
      <c r="V167" s="111">
        <f t="shared" si="43"/>
        <v>0</v>
      </c>
      <c r="W167" s="100"/>
    </row>
    <row r="168" spans="1:23" s="2" customFormat="1" ht="13.5" hidden="1" customHeight="1">
      <c r="A168" s="229"/>
      <c r="B168" s="224" t="str">
        <f>MID(A168,1,MIN(IF(ISERROR(FIND({"县","市","区"},A168)),4^8,FIND({"县","市","区"},A168))))</f>
        <v/>
      </c>
      <c r="C168" s="224" t="str">
        <f>IF(ISERROR(MID(A168,LEN(B168)+1,MAX(IF(ISERROR(FIND({"道","乡","镇","处","场","区"},A168,LEN(B168)+1)),0,(FIND({"道","乡","镇","处","场","区"},A168,LEN(B168)+1))))-LEN(B168))),"",MID(A168,LEN(B168)+1,MIN(IF(ISERROR(FIND({"道","乡","镇","处","场","区"},A168,LEN(B168)+3)),4^8,(FIND({"道","乡","镇","处","场","区"},A168,LEN(B168)+3))))-LEN(B168)))</f>
        <v/>
      </c>
      <c r="D168" s="224" t="str">
        <f>IF(ISERROR(MID(A168,LEN(B168)+LEN(C168)+1,MAX(IF(ISERROR(FIND({"区","村","会","场"},A168,LEN(B168)+LEN(C168)+1)),0,(FIND({"区","村","会","场"},A168,LEN(B168)+LEN(C168)+1))))-LEN(B168)-LEN(C168))),"",MID(A168,LEN(B168)+LEN(C168)+1,MAX(IF(ISERROR(FIND({"区","村","会","场"},A168,LEN(B168)+LEN(C168)+3)),0,(FIND({"区","村","会","场"},A168,LEN(B168)+LEN(C168)+3))))-LEN(B168)-LEN(C168)))</f>
        <v/>
      </c>
      <c r="E168" s="229"/>
      <c r="F168" s="229" t="str">
        <f t="shared" ref="F168:F172" si="56">IF(G168="","","项")</f>
        <v/>
      </c>
      <c r="G168" s="229"/>
      <c r="H168" s="229"/>
      <c r="I168" s="229"/>
      <c r="J168" s="229"/>
      <c r="K168" s="229"/>
      <c r="L168" s="229">
        <f t="shared" ref="L168:L172" si="57">SUM(M168:N168)</f>
        <v>0</v>
      </c>
      <c r="M168" s="229"/>
      <c r="N168" s="243"/>
      <c r="O168" s="245"/>
      <c r="P168" s="248"/>
      <c r="Q168" s="251" t="str">
        <f t="shared" ref="Q168:Q172" si="58">IF(O168="变压器","座",IF(O168="低压线","公里",IF(O168="配套设备","套",IF(O168="供电类其他","宗",""))))</f>
        <v/>
      </c>
      <c r="R168" s="168" t="s">
        <v>32</v>
      </c>
      <c r="S168" s="169"/>
      <c r="T168" s="180" t="str">
        <f t="shared" ref="T168:T177" si="59">IF(R168="受益移民","人",IF(R168="减少无电村","个",IF(R168="减少无电户","户","")))</f>
        <v>人</v>
      </c>
      <c r="U168" s="97"/>
      <c r="V168" s="111">
        <f t="shared" si="43"/>
        <v>0</v>
      </c>
      <c r="W168" s="100"/>
    </row>
    <row r="169" spans="1:23" s="2" customFormat="1" ht="13.5" hidden="1" customHeight="1">
      <c r="A169" s="230"/>
      <c r="B169" s="225"/>
      <c r="C169" s="225"/>
      <c r="D169" s="225"/>
      <c r="E169" s="230"/>
      <c r="F169" s="230"/>
      <c r="G169" s="230"/>
      <c r="H169" s="230"/>
      <c r="I169" s="230"/>
      <c r="J169" s="230"/>
      <c r="K169" s="230"/>
      <c r="L169" s="230"/>
      <c r="M169" s="230"/>
      <c r="N169" s="244"/>
      <c r="O169" s="246"/>
      <c r="P169" s="249"/>
      <c r="Q169" s="252"/>
      <c r="R169" s="166"/>
      <c r="S169" s="53"/>
      <c r="T169" s="181" t="str">
        <f t="shared" si="59"/>
        <v/>
      </c>
      <c r="U169" s="97"/>
      <c r="V169" s="111">
        <f t="shared" si="43"/>
        <v>0</v>
      </c>
      <c r="W169" s="100"/>
    </row>
    <row r="170" spans="1:23" s="2" customFormat="1" ht="13.5" hidden="1" customHeight="1">
      <c r="A170" s="229"/>
      <c r="B170" s="224" t="str">
        <f>MID(A170,1,MIN(IF(ISERROR(FIND({"县","市","区"},A170)),4^8,FIND({"县","市","区"},A170))))</f>
        <v/>
      </c>
      <c r="C170" s="224" t="str">
        <f>IF(ISERROR(MID(A170,LEN(B170)+1,MAX(IF(ISERROR(FIND({"道","乡","镇","处","场","区"},A170,LEN(B170)+1)),0,(FIND({"道","乡","镇","处","场","区"},A170,LEN(B170)+1))))-LEN(B170))),"",MID(A170,LEN(B170)+1,MIN(IF(ISERROR(FIND({"道","乡","镇","处","场","区"},A170,LEN(B170)+3)),4^8,(FIND({"道","乡","镇","处","场","区"},A170,LEN(B170)+3))))-LEN(B170)))</f>
        <v/>
      </c>
      <c r="D170" s="224" t="str">
        <f>IF(ISERROR(MID(A170,LEN(B170)+LEN(C170)+1,MAX(IF(ISERROR(FIND({"区","村","会","场"},A170,LEN(B170)+LEN(C170)+1)),0,(FIND({"区","村","会","场"},A170,LEN(B170)+LEN(C170)+1))))-LEN(B170)-LEN(C170))),"",MID(A170,LEN(B170)+LEN(C170)+1,MAX(IF(ISERROR(FIND({"区","村","会","场"},A170,LEN(B170)+LEN(C170)+3)),0,(FIND({"区","村","会","场"},A170,LEN(B170)+LEN(C170)+3))))-LEN(B170)-LEN(C170)))</f>
        <v/>
      </c>
      <c r="E170" s="229"/>
      <c r="F170" s="229" t="str">
        <f t="shared" si="56"/>
        <v/>
      </c>
      <c r="G170" s="229"/>
      <c r="H170" s="229"/>
      <c r="I170" s="229"/>
      <c r="J170" s="229"/>
      <c r="K170" s="229"/>
      <c r="L170" s="229">
        <f t="shared" si="57"/>
        <v>0</v>
      </c>
      <c r="M170" s="229"/>
      <c r="N170" s="243"/>
      <c r="O170" s="245"/>
      <c r="P170" s="248"/>
      <c r="Q170" s="251" t="str">
        <f t="shared" si="58"/>
        <v/>
      </c>
      <c r="R170" s="168" t="s">
        <v>32</v>
      </c>
      <c r="S170" s="169"/>
      <c r="T170" s="180" t="str">
        <f t="shared" si="59"/>
        <v>人</v>
      </c>
      <c r="U170" s="97"/>
      <c r="V170" s="111">
        <f t="shared" si="43"/>
        <v>0</v>
      </c>
      <c r="W170" s="100"/>
    </row>
    <row r="171" spans="1:23" s="2" customFormat="1" ht="13.5" hidden="1" customHeight="1">
      <c r="A171" s="230"/>
      <c r="B171" s="225"/>
      <c r="C171" s="225"/>
      <c r="D171" s="225"/>
      <c r="E171" s="230"/>
      <c r="F171" s="230"/>
      <c r="G171" s="230"/>
      <c r="H171" s="230"/>
      <c r="I171" s="230"/>
      <c r="J171" s="230"/>
      <c r="K171" s="230"/>
      <c r="L171" s="230"/>
      <c r="M171" s="230"/>
      <c r="N171" s="244"/>
      <c r="O171" s="246"/>
      <c r="P171" s="249"/>
      <c r="Q171" s="252"/>
      <c r="R171" s="166"/>
      <c r="S171" s="53"/>
      <c r="T171" s="181" t="str">
        <f t="shared" si="59"/>
        <v/>
      </c>
      <c r="U171" s="97"/>
      <c r="V171" s="111">
        <f t="shared" si="43"/>
        <v>0</v>
      </c>
      <c r="W171" s="100"/>
    </row>
    <row r="172" spans="1:23" s="2" customFormat="1" ht="13.5" hidden="1" customHeight="1">
      <c r="A172" s="229"/>
      <c r="B172" s="224" t="str">
        <f>MID(A172,1,MIN(IF(ISERROR(FIND({"县","市","区"},A172)),4^8,FIND({"县","市","区"},A172))))</f>
        <v/>
      </c>
      <c r="C172" s="224" t="str">
        <f>IF(ISERROR(MID(A172,LEN(B172)+1,MAX(IF(ISERROR(FIND({"道","乡","镇","处","场","区"},A172,LEN(B172)+1)),0,(FIND({"道","乡","镇","处","场","区"},A172,LEN(B172)+1))))-LEN(B172))),"",MID(A172,LEN(B172)+1,MIN(IF(ISERROR(FIND({"道","乡","镇","处","场","区"},A172,LEN(B172)+3)),4^8,(FIND({"道","乡","镇","处","场","区"},A172,LEN(B172)+3))))-LEN(B172)))</f>
        <v/>
      </c>
      <c r="D172" s="224" t="str">
        <f>IF(ISERROR(MID(A172,LEN(B172)+LEN(C172)+1,MAX(IF(ISERROR(FIND({"区","村","会","场"},A172,LEN(B172)+LEN(C172)+1)),0,(FIND({"区","村","会","场"},A172,LEN(B172)+LEN(C172)+1))))-LEN(B172)-LEN(C172))),"",MID(A172,LEN(B172)+LEN(C172)+1,MAX(IF(ISERROR(FIND({"区","村","会","场"},A172,LEN(B172)+LEN(C172)+3)),0,(FIND({"区","村","会","场"},A172,LEN(B172)+LEN(C172)+3))))-LEN(B172)-LEN(C172)))</f>
        <v/>
      </c>
      <c r="E172" s="229"/>
      <c r="F172" s="229" t="str">
        <f t="shared" si="56"/>
        <v/>
      </c>
      <c r="G172" s="229"/>
      <c r="H172" s="229"/>
      <c r="I172" s="229"/>
      <c r="J172" s="229"/>
      <c r="K172" s="229"/>
      <c r="L172" s="229">
        <f t="shared" si="57"/>
        <v>0</v>
      </c>
      <c r="M172" s="229"/>
      <c r="N172" s="243"/>
      <c r="O172" s="245"/>
      <c r="P172" s="248"/>
      <c r="Q172" s="251" t="str">
        <f t="shared" si="58"/>
        <v/>
      </c>
      <c r="R172" s="168" t="s">
        <v>32</v>
      </c>
      <c r="S172" s="169"/>
      <c r="T172" s="180" t="str">
        <f t="shared" si="59"/>
        <v>人</v>
      </c>
      <c r="U172" s="97"/>
      <c r="V172" s="111">
        <f t="shared" si="43"/>
        <v>0</v>
      </c>
      <c r="W172" s="100"/>
    </row>
    <row r="173" spans="1:23" s="2" customFormat="1" ht="13.5" hidden="1" customHeight="1">
      <c r="A173" s="230"/>
      <c r="B173" s="225"/>
      <c r="C173" s="225"/>
      <c r="D173" s="225"/>
      <c r="E173" s="230"/>
      <c r="F173" s="230"/>
      <c r="G173" s="230"/>
      <c r="H173" s="230"/>
      <c r="I173" s="230"/>
      <c r="J173" s="230"/>
      <c r="K173" s="230"/>
      <c r="L173" s="230"/>
      <c r="M173" s="230"/>
      <c r="N173" s="244"/>
      <c r="O173" s="246"/>
      <c r="P173" s="249"/>
      <c r="Q173" s="252"/>
      <c r="R173" s="166"/>
      <c r="S173" s="53"/>
      <c r="T173" s="181" t="str">
        <f t="shared" si="59"/>
        <v/>
      </c>
      <c r="U173" s="97"/>
      <c r="V173" s="111">
        <f t="shared" si="43"/>
        <v>0</v>
      </c>
      <c r="W173" s="100"/>
    </row>
    <row r="174" spans="1:23" s="2" customFormat="1" ht="13.5" hidden="1" customHeight="1">
      <c r="A174" s="229"/>
      <c r="B174" s="224" t="str">
        <f>MID(A174,1,MIN(IF(ISERROR(FIND({"县","市","区"},A174)),4^8,FIND({"县","市","区"},A174))))</f>
        <v/>
      </c>
      <c r="C174" s="224" t="str">
        <f>IF(ISERROR(MID(A174,LEN(B174)+1,MAX(IF(ISERROR(FIND({"道","乡","镇","处","场","区"},A174,LEN(B174)+1)),0,(FIND({"道","乡","镇","处","场","区"},A174,LEN(B174)+1))))-LEN(B174))),"",MID(A174,LEN(B174)+1,MIN(IF(ISERROR(FIND({"道","乡","镇","处","场","区"},A174,LEN(B174)+3)),4^8,(FIND({"道","乡","镇","处","场","区"},A174,LEN(B174)+3))))-LEN(B174)))</f>
        <v/>
      </c>
      <c r="D174" s="224" t="str">
        <f>IF(ISERROR(MID(A174,LEN(B174)+LEN(C174)+1,MAX(IF(ISERROR(FIND({"区","村","会","场"},A174,LEN(B174)+LEN(C174)+1)),0,(FIND({"区","村","会","场"},A174,LEN(B174)+LEN(C174)+1))))-LEN(B174)-LEN(C174))),"",MID(A174,LEN(B174)+LEN(C174)+1,MAX(IF(ISERROR(FIND({"区","村","会","场"},A174,LEN(B174)+LEN(C174)+3)),0,(FIND({"区","村","会","场"},A174,LEN(B174)+LEN(C174)+3))))-LEN(B174)-LEN(C174)))</f>
        <v/>
      </c>
      <c r="E174" s="229"/>
      <c r="F174" s="229" t="str">
        <f>IF(G174="","","项")</f>
        <v/>
      </c>
      <c r="G174" s="229"/>
      <c r="H174" s="229"/>
      <c r="I174" s="229"/>
      <c r="J174" s="229"/>
      <c r="K174" s="229"/>
      <c r="L174" s="229">
        <f>SUM(M174:N174)</f>
        <v>0</v>
      </c>
      <c r="M174" s="229"/>
      <c r="N174" s="243"/>
      <c r="O174" s="245"/>
      <c r="P174" s="248"/>
      <c r="Q174" s="251" t="str">
        <f>IF(O174="变压器","座",IF(O174="低压线","公里",IF(O174="配套设备","套",IF(O174="供电类其他","宗",""))))</f>
        <v/>
      </c>
      <c r="R174" s="168" t="s">
        <v>32</v>
      </c>
      <c r="S174" s="169"/>
      <c r="T174" s="180" t="str">
        <f t="shared" si="59"/>
        <v>人</v>
      </c>
      <c r="U174" s="97"/>
      <c r="V174" s="111">
        <f t="shared" si="43"/>
        <v>0</v>
      </c>
      <c r="W174" s="100"/>
    </row>
    <row r="175" spans="1:23" s="2" customFormat="1" ht="13.5" hidden="1" customHeight="1">
      <c r="A175" s="230"/>
      <c r="B175" s="225"/>
      <c r="C175" s="225"/>
      <c r="D175" s="225"/>
      <c r="E175" s="230"/>
      <c r="F175" s="230"/>
      <c r="G175" s="230"/>
      <c r="H175" s="230"/>
      <c r="I175" s="230"/>
      <c r="J175" s="230"/>
      <c r="K175" s="230"/>
      <c r="L175" s="230"/>
      <c r="M175" s="230"/>
      <c r="N175" s="244"/>
      <c r="O175" s="246"/>
      <c r="P175" s="249"/>
      <c r="Q175" s="252"/>
      <c r="R175" s="166"/>
      <c r="S175" s="53"/>
      <c r="T175" s="181" t="str">
        <f t="shared" si="59"/>
        <v/>
      </c>
      <c r="U175" s="97"/>
      <c r="V175" s="111">
        <f t="shared" si="43"/>
        <v>0</v>
      </c>
      <c r="W175" s="100"/>
    </row>
    <row r="176" spans="1:23" s="2" customFormat="1" ht="13.5" hidden="1" customHeight="1">
      <c r="A176" s="229"/>
      <c r="B176" s="224" t="str">
        <f>MID(A176,1,MIN(IF(ISERROR(FIND({"县","市","区"},A176)),4^8,FIND({"县","市","区"},A176))))</f>
        <v/>
      </c>
      <c r="C176" s="224" t="str">
        <f>IF(ISERROR(MID(A176,LEN(B176)+1,MAX(IF(ISERROR(FIND({"道","乡","镇","处","场","区"},A176,LEN(B176)+1)),0,(FIND({"道","乡","镇","处","场","区"},A176,LEN(B176)+1))))-LEN(B176))),"",MID(A176,LEN(B176)+1,MIN(IF(ISERROR(FIND({"道","乡","镇","处","场","区"},A176,LEN(B176)+3)),4^8,(FIND({"道","乡","镇","处","场","区"},A176,LEN(B176)+3))))-LEN(B176)))</f>
        <v/>
      </c>
      <c r="D176" s="224" t="str">
        <f>IF(ISERROR(MID(A176,LEN(B176)+LEN(C176)+1,MAX(IF(ISERROR(FIND({"区","村","会","场"},A176,LEN(B176)+LEN(C176)+1)),0,(FIND({"区","村","会","场"},A176,LEN(B176)+LEN(C176)+1))))-LEN(B176)-LEN(C176))),"",MID(A176,LEN(B176)+LEN(C176)+1,MAX(IF(ISERROR(FIND({"区","村","会","场"},A176,LEN(B176)+LEN(C176)+3)),0,(FIND({"区","村","会","场"},A176,LEN(B176)+LEN(C176)+3))))-LEN(B176)-LEN(C176)))</f>
        <v/>
      </c>
      <c r="E176" s="229"/>
      <c r="F176" s="229" t="str">
        <f>IF(G176="","","项")</f>
        <v/>
      </c>
      <c r="G176" s="229"/>
      <c r="H176" s="229"/>
      <c r="I176" s="229"/>
      <c r="J176" s="229"/>
      <c r="K176" s="229"/>
      <c r="L176" s="229">
        <f>SUM(M176:N176)</f>
        <v>0</v>
      </c>
      <c r="M176" s="229"/>
      <c r="N176" s="243"/>
      <c r="O176" s="245"/>
      <c r="P176" s="248"/>
      <c r="Q176" s="251" t="str">
        <f>IF(O176="变压器","座",IF(O176="低压线","公里",IF(O176="配套设备","套",IF(O176="供电类其他","宗",""))))</f>
        <v/>
      </c>
      <c r="R176" s="168" t="s">
        <v>32</v>
      </c>
      <c r="S176" s="169"/>
      <c r="T176" s="180" t="str">
        <f t="shared" si="59"/>
        <v>人</v>
      </c>
      <c r="U176" s="97"/>
      <c r="V176" s="111">
        <f t="shared" si="43"/>
        <v>0</v>
      </c>
      <c r="W176" s="100"/>
    </row>
    <row r="177" spans="1:23" s="2" customFormat="1" ht="13.5" hidden="1" customHeight="1">
      <c r="A177" s="230"/>
      <c r="B177" s="225"/>
      <c r="C177" s="225"/>
      <c r="D177" s="225"/>
      <c r="E177" s="230"/>
      <c r="F177" s="230"/>
      <c r="G177" s="230"/>
      <c r="H177" s="230"/>
      <c r="I177" s="230"/>
      <c r="J177" s="230"/>
      <c r="K177" s="230"/>
      <c r="L177" s="230"/>
      <c r="M177" s="230"/>
      <c r="N177" s="244"/>
      <c r="O177" s="246"/>
      <c r="P177" s="249"/>
      <c r="Q177" s="252"/>
      <c r="R177" s="166"/>
      <c r="S177" s="53"/>
      <c r="T177" s="181" t="str">
        <f t="shared" si="59"/>
        <v/>
      </c>
      <c r="U177" s="97"/>
      <c r="V177" s="111">
        <f t="shared" si="43"/>
        <v>0</v>
      </c>
      <c r="W177" s="100"/>
    </row>
    <row r="178" spans="1:23" s="2" customFormat="1" ht="13.5" hidden="1" customHeight="1">
      <c r="A178" s="231" t="s">
        <v>120</v>
      </c>
      <c r="B178" s="232"/>
      <c r="C178" s="232"/>
      <c r="D178" s="232"/>
      <c r="E178" s="232"/>
      <c r="F178" s="232" t="s">
        <v>25</v>
      </c>
      <c r="G178" s="232">
        <f>SUM(G183:G191)</f>
        <v>0</v>
      </c>
      <c r="H178" s="232"/>
      <c r="I178" s="232"/>
      <c r="J178" s="232"/>
      <c r="K178" s="232"/>
      <c r="L178" s="232">
        <f t="shared" ref="L178:N178" si="60">SUM(L183:L191)</f>
        <v>0</v>
      </c>
      <c r="M178" s="232">
        <f t="shared" si="60"/>
        <v>0</v>
      </c>
      <c r="N178" s="232">
        <f t="shared" si="60"/>
        <v>0</v>
      </c>
      <c r="O178" s="88" t="s">
        <v>121</v>
      </c>
      <c r="P178" s="89">
        <f t="array" ref="P178">SUM(IF(ISERROR(SEARCH("有线（数字）电视",O183:O191)),0,1)*P183:P191)</f>
        <v>0</v>
      </c>
      <c r="Q178" s="182" t="s">
        <v>119</v>
      </c>
      <c r="R178" s="88"/>
      <c r="S178" s="142"/>
      <c r="T178" s="145"/>
      <c r="U178" s="146"/>
      <c r="V178" s="111">
        <f t="shared" si="43"/>
        <v>0</v>
      </c>
      <c r="W178" s="100"/>
    </row>
    <row r="179" spans="1:23" s="2" customFormat="1" ht="13.5" hidden="1" customHeight="1">
      <c r="A179" s="231"/>
      <c r="B179" s="232"/>
      <c r="C179" s="232"/>
      <c r="D179" s="232"/>
      <c r="E179" s="232"/>
      <c r="F179" s="232"/>
      <c r="G179" s="232"/>
      <c r="H179" s="232"/>
      <c r="I179" s="232"/>
      <c r="J179" s="232"/>
      <c r="K179" s="232"/>
      <c r="L179" s="232"/>
      <c r="M179" s="232"/>
      <c r="N179" s="232"/>
      <c r="O179" s="80" t="s">
        <v>122</v>
      </c>
      <c r="P179" s="81">
        <f t="array" ref="P179">SUM(IF(ISERROR(SEARCH("电话",O183:O191)),0,1)*P183:P191)</f>
        <v>0</v>
      </c>
      <c r="Q179" s="131" t="s">
        <v>119</v>
      </c>
      <c r="R179" s="80" t="s">
        <v>32</v>
      </c>
      <c r="S179" s="137">
        <f t="array" ref="S179">SUM(IF(ISERROR(SEARCH("受益移民",R183:R191)),0,1)*S183:S191)</f>
        <v>0</v>
      </c>
      <c r="T179" s="147" t="s">
        <v>33</v>
      </c>
      <c r="U179" s="146"/>
      <c r="V179" s="111">
        <f t="shared" si="43"/>
        <v>0</v>
      </c>
      <c r="W179" s="100"/>
    </row>
    <row r="180" spans="1:23" s="2" customFormat="1" ht="13.5" hidden="1" customHeight="1">
      <c r="A180" s="231"/>
      <c r="B180" s="232"/>
      <c r="C180" s="232"/>
      <c r="D180" s="232"/>
      <c r="E180" s="232"/>
      <c r="F180" s="232"/>
      <c r="G180" s="232"/>
      <c r="H180" s="232"/>
      <c r="I180" s="232"/>
      <c r="J180" s="232"/>
      <c r="K180" s="232"/>
      <c r="L180" s="232"/>
      <c r="M180" s="232"/>
      <c r="N180" s="232"/>
      <c r="O180" s="80" t="s">
        <v>123</v>
      </c>
      <c r="P180" s="81">
        <f t="array" ref="P180">SUM(IF(ISERROR(SEARCH("广播建设",O183:O191)),0,1)*P183:P191)</f>
        <v>0</v>
      </c>
      <c r="Q180" s="131" t="s">
        <v>124</v>
      </c>
      <c r="R180" s="80"/>
      <c r="S180" s="137"/>
      <c r="T180" s="147"/>
      <c r="U180" s="80"/>
      <c r="V180" s="111">
        <f t="shared" si="43"/>
        <v>0</v>
      </c>
      <c r="W180" s="100"/>
    </row>
    <row r="181" spans="1:23" s="2" customFormat="1" ht="13.5" hidden="1" customHeight="1">
      <c r="A181" s="231"/>
      <c r="B181" s="232"/>
      <c r="C181" s="232"/>
      <c r="D181" s="232"/>
      <c r="E181" s="232"/>
      <c r="F181" s="232"/>
      <c r="G181" s="232"/>
      <c r="H181" s="232"/>
      <c r="I181" s="232"/>
      <c r="J181" s="232"/>
      <c r="K181" s="232"/>
      <c r="L181" s="232"/>
      <c r="M181" s="232"/>
      <c r="N181" s="232"/>
      <c r="O181" s="80" t="s">
        <v>125</v>
      </c>
      <c r="P181" s="81">
        <f t="array" ref="P181">SUM(IF(ISERROR(SEARCH("农村信息站",O183:O191)),0,1)*P183:P191)</f>
        <v>0</v>
      </c>
      <c r="Q181" s="131" t="s">
        <v>53</v>
      </c>
      <c r="R181" s="80"/>
      <c r="S181" s="137"/>
      <c r="T181" s="147"/>
      <c r="U181" s="80"/>
      <c r="V181" s="111">
        <f t="shared" si="43"/>
        <v>0</v>
      </c>
      <c r="W181" s="100"/>
    </row>
    <row r="182" spans="1:23" s="2" customFormat="1" ht="13.5" hidden="1" customHeight="1">
      <c r="A182" s="231"/>
      <c r="B182" s="232"/>
      <c r="C182" s="232"/>
      <c r="D182" s="232"/>
      <c r="E182" s="232"/>
      <c r="F182" s="232"/>
      <c r="G182" s="232"/>
      <c r="H182" s="232"/>
      <c r="I182" s="232"/>
      <c r="J182" s="232"/>
      <c r="K182" s="232"/>
      <c r="L182" s="232"/>
      <c r="M182" s="232"/>
      <c r="N182" s="232"/>
      <c r="O182" s="90" t="s">
        <v>58</v>
      </c>
      <c r="P182" s="91">
        <f t="array" ref="P182">SUM(IF(ISERROR(SEARCH("其他",O183:O191)),0,1)*P183:P191)</f>
        <v>0</v>
      </c>
      <c r="Q182" s="179" t="s">
        <v>53</v>
      </c>
      <c r="R182" s="90"/>
      <c r="S182" s="149"/>
      <c r="T182" s="148"/>
      <c r="U182" s="146"/>
      <c r="V182" s="111">
        <f t="shared" si="43"/>
        <v>0</v>
      </c>
      <c r="W182" s="100"/>
    </row>
    <row r="183" spans="1:23" s="2" customFormat="1" ht="25.5" hidden="1" customHeight="1">
      <c r="A183" s="154"/>
      <c r="B183" s="21" t="str">
        <f>MID(A183,1,MIN(IF(ISERROR(FIND({"县","市","区"},A183)),4^8,FIND({"县","市","区"},A183))))</f>
        <v/>
      </c>
      <c r="C183" s="21" t="str">
        <f>IF(ISERROR(MID(A183,LEN(B183)+1,MAX(IF(ISERROR(FIND({"道","乡","镇","处","场","区"},A183,LEN(B183)+1)),0,(FIND({"道","乡","镇","处","场","区"},A183,LEN(B183)+1))))-LEN(B183))),"",MID(A183,LEN(B183)+1,MIN(IF(ISERROR(FIND({"道","乡","镇","处","场","区"},A183,LEN(B183)+3)),4^8,(FIND({"道","乡","镇","处","场","区"},A183,LEN(B183)+3))))-LEN(B183)))</f>
        <v/>
      </c>
      <c r="D183" s="21" t="str">
        <f t="array" ref="D183">IF(ISERROR(MID(A183,LEN(B183)+LEN(C183)+1,MAX(IF(ISERROR(FIND({"区","村","会","场"},A183,LEN(B183)+LEN(C183)+1)),0,(FIND({"区","村","会","场"},A183,LEN(B183)+LEN(C183)+1))))-LEN(B183)-LEN(C183))),"",MID(A183,LEN(B183)+LEN(C183)+1,MAX(IF(ISERROR(FIND({"区","村","会","场"},A183,LEN(B183)+LEN(C183)+3)),0,(FIND({"区","村","会","场"},A183,LEN(B183)+LEN(C183)+3))))-LEN(B183)-LEN(C183)))</f>
        <v/>
      </c>
      <c r="E183" s="50"/>
      <c r="F183" s="50" t="str">
        <f t="array" ref="F183">IF(G183="","","项")</f>
        <v/>
      </c>
      <c r="G183" s="50"/>
      <c r="H183" s="50"/>
      <c r="I183" s="50"/>
      <c r="J183" s="50"/>
      <c r="K183" s="50"/>
      <c r="L183" s="50">
        <f t="shared" ref="L183:L191" si="61">SUM(M183:N183)</f>
        <v>0</v>
      </c>
      <c r="M183" s="50"/>
      <c r="N183" s="85"/>
      <c r="O183" s="159"/>
      <c r="P183" s="58"/>
      <c r="Q183" s="175" t="str">
        <f t="shared" ref="Q183:Q191" si="62">IF(O183="有线（数字）电视","户",IF(O183="电话","户",IF(O183="广播建设","处",IF(O183="通信广播类其他","宗",IF(O183="","","宗")))))</f>
        <v/>
      </c>
      <c r="R183" s="159" t="s">
        <v>32</v>
      </c>
      <c r="S183" s="58"/>
      <c r="T183" s="176" t="str">
        <f t="shared" ref="T183:T191" si="63">IF(R183="受益移民","人",IF(R183="","","个"))</f>
        <v>人</v>
      </c>
      <c r="U183" s="97"/>
      <c r="V183" s="111">
        <f t="shared" si="43"/>
        <v>0</v>
      </c>
      <c r="W183" s="100"/>
    </row>
    <row r="184" spans="1:23" s="2" customFormat="1" ht="25.5" hidden="1" customHeight="1">
      <c r="A184" s="154"/>
      <c r="B184" s="21" t="str">
        <f>MID(A184,1,MIN(IF(ISERROR(FIND({"县","市","区"},A184)),4^8,FIND({"县","市","区"},A184))))</f>
        <v/>
      </c>
      <c r="C184" s="21" t="str">
        <f>IF(ISERROR(MID(A184,LEN(B184)+1,MAX(IF(ISERROR(FIND({"道","乡","镇","处","场","区"},A184,LEN(B184)+1)),0,(FIND({"道","乡","镇","处","场","区"},A184,LEN(B184)+1))))-LEN(B184))),"",MID(A184,LEN(B184)+1,MIN(IF(ISERROR(FIND({"道","乡","镇","处","场","区"},A184,LEN(B184)+3)),4^8,(FIND({"道","乡","镇","处","场","区"},A184,LEN(B184)+3))))-LEN(B184)))</f>
        <v/>
      </c>
      <c r="D184" s="21" t="str">
        <f t="array" ref="D184">IF(ISERROR(MID(A184,LEN(B184)+LEN(C184)+1,MAX(IF(ISERROR(FIND({"区","村","会","场"},A184,LEN(B184)+LEN(C184)+1)),0,(FIND({"区","村","会","场"},A184,LEN(B184)+LEN(C184)+1))))-LEN(B184)-LEN(C184))),"",MID(A184,LEN(B184)+LEN(C184)+1,MAX(IF(ISERROR(FIND({"区","村","会","场"},A184,LEN(B184)+LEN(C184)+3)),0,(FIND({"区","村","会","场"},A184,LEN(B184)+LEN(C184)+3))))-LEN(B184)-LEN(C184)))</f>
        <v/>
      </c>
      <c r="E184" s="50"/>
      <c r="F184" s="50" t="str">
        <f t="array" ref="F184">IF(G184="","","项")</f>
        <v/>
      </c>
      <c r="G184" s="50"/>
      <c r="H184" s="50"/>
      <c r="I184" s="50"/>
      <c r="J184" s="50"/>
      <c r="K184" s="50"/>
      <c r="L184" s="50">
        <f t="shared" si="61"/>
        <v>0</v>
      </c>
      <c r="M184" s="50"/>
      <c r="N184" s="85"/>
      <c r="O184" s="159"/>
      <c r="P184" s="58"/>
      <c r="Q184" s="175" t="str">
        <f t="shared" si="62"/>
        <v/>
      </c>
      <c r="R184" s="159" t="s">
        <v>32</v>
      </c>
      <c r="S184" s="58"/>
      <c r="T184" s="176" t="str">
        <f t="shared" si="63"/>
        <v>人</v>
      </c>
      <c r="U184" s="97"/>
      <c r="V184" s="111">
        <f t="shared" si="43"/>
        <v>0</v>
      </c>
      <c r="W184" s="100"/>
    </row>
    <row r="185" spans="1:23" s="2" customFormat="1" ht="25.5" hidden="1" customHeight="1">
      <c r="A185" s="154"/>
      <c r="B185" s="21" t="str">
        <f>MID(A185,1,MIN(IF(ISERROR(FIND({"县","市","区"},A185)),4^8,FIND({"县","市","区"},A185))))</f>
        <v/>
      </c>
      <c r="C185" s="21" t="str">
        <f>IF(ISERROR(MID(A185,LEN(B185)+1,MAX(IF(ISERROR(FIND({"道","乡","镇","处","场","区"},A185,LEN(B185)+1)),0,(FIND({"道","乡","镇","处","场","区"},A185,LEN(B185)+1))))-LEN(B185))),"",MID(A185,LEN(B185)+1,MIN(IF(ISERROR(FIND({"道","乡","镇","处","场","区"},A185,LEN(B185)+3)),4^8,(FIND({"道","乡","镇","处","场","区"},A185,LEN(B185)+3))))-LEN(B185)))</f>
        <v/>
      </c>
      <c r="D185" s="21" t="str">
        <f t="array" ref="D185">IF(ISERROR(MID(A185,LEN(B185)+LEN(C185)+1,MAX(IF(ISERROR(FIND({"区","村","会","场"},A185,LEN(B185)+LEN(C185)+1)),0,(FIND({"区","村","会","场"},A185,LEN(B185)+LEN(C185)+1))))-LEN(B185)-LEN(C185))),"",MID(A185,LEN(B185)+LEN(C185)+1,MAX(IF(ISERROR(FIND({"区","村","会","场"},A185,LEN(B185)+LEN(C185)+3)),0,(FIND({"区","村","会","场"},A185,LEN(B185)+LEN(C185)+3))))-LEN(B185)-LEN(C185)))</f>
        <v/>
      </c>
      <c r="E185" s="50"/>
      <c r="F185" s="50" t="str">
        <f t="array" ref="F185">IF(G185="","","项")</f>
        <v/>
      </c>
      <c r="G185" s="50"/>
      <c r="H185" s="50"/>
      <c r="I185" s="50"/>
      <c r="J185" s="50"/>
      <c r="K185" s="50"/>
      <c r="L185" s="50">
        <f t="shared" si="61"/>
        <v>0</v>
      </c>
      <c r="M185" s="50"/>
      <c r="N185" s="85"/>
      <c r="O185" s="159"/>
      <c r="P185" s="58"/>
      <c r="Q185" s="175" t="str">
        <f t="shared" si="62"/>
        <v/>
      </c>
      <c r="R185" s="159" t="s">
        <v>32</v>
      </c>
      <c r="S185" s="58"/>
      <c r="T185" s="176" t="str">
        <f t="shared" si="63"/>
        <v>人</v>
      </c>
      <c r="U185" s="97"/>
      <c r="V185" s="111">
        <f t="shared" si="43"/>
        <v>0</v>
      </c>
      <c r="W185" s="100"/>
    </row>
    <row r="186" spans="1:23" s="2" customFormat="1" ht="25.5" hidden="1" customHeight="1">
      <c r="A186" s="154"/>
      <c r="B186" s="21" t="str">
        <f>MID(A186,1,MIN(IF(ISERROR(FIND({"县","市","区"},A186)),4^8,FIND({"县","市","区"},A186))))</f>
        <v/>
      </c>
      <c r="C186" s="21" t="str">
        <f>IF(ISERROR(MID(A186,LEN(B186)+1,MAX(IF(ISERROR(FIND({"道","乡","镇","处","场","区"},A186,LEN(B186)+1)),0,(FIND({"道","乡","镇","处","场","区"},A186,LEN(B186)+1))))-LEN(B186))),"",MID(A186,LEN(B186)+1,MIN(IF(ISERROR(FIND({"道","乡","镇","处","场","区"},A186,LEN(B186)+3)),4^8,(FIND({"道","乡","镇","处","场","区"},A186,LEN(B186)+3))))-LEN(B186)))</f>
        <v/>
      </c>
      <c r="D186" s="21" t="str">
        <f t="array" ref="D186">IF(ISERROR(MID(A186,LEN(B186)+LEN(C186)+1,MAX(IF(ISERROR(FIND({"区","村","会","场"},A186,LEN(B186)+LEN(C186)+1)),0,(FIND({"区","村","会","场"},A186,LEN(B186)+LEN(C186)+1))))-LEN(B186)-LEN(C186))),"",MID(A186,LEN(B186)+LEN(C186)+1,MAX(IF(ISERROR(FIND({"区","村","会","场"},A186,LEN(B186)+LEN(C186)+3)),0,(FIND({"区","村","会","场"},A186,LEN(B186)+LEN(C186)+3))))-LEN(B186)-LEN(C186)))</f>
        <v/>
      </c>
      <c r="E186" s="50"/>
      <c r="F186" s="50" t="str">
        <f t="array" ref="F186">IF(G186="","","项")</f>
        <v/>
      </c>
      <c r="G186" s="50"/>
      <c r="H186" s="50"/>
      <c r="I186" s="50"/>
      <c r="J186" s="50"/>
      <c r="K186" s="50"/>
      <c r="L186" s="50">
        <f t="shared" si="61"/>
        <v>0</v>
      </c>
      <c r="M186" s="50"/>
      <c r="N186" s="85"/>
      <c r="O186" s="159"/>
      <c r="P186" s="58"/>
      <c r="Q186" s="175" t="str">
        <f t="shared" si="62"/>
        <v/>
      </c>
      <c r="R186" s="159" t="s">
        <v>32</v>
      </c>
      <c r="S186" s="58"/>
      <c r="T186" s="176" t="str">
        <f t="shared" si="63"/>
        <v>人</v>
      </c>
      <c r="U186" s="97"/>
      <c r="V186" s="111">
        <f t="shared" si="43"/>
        <v>0</v>
      </c>
      <c r="W186" s="100"/>
    </row>
    <row r="187" spans="1:23" s="2" customFormat="1" ht="25.5" hidden="1" customHeight="1">
      <c r="A187" s="154"/>
      <c r="B187" s="21" t="str">
        <f>MID(A187,1,MIN(IF(ISERROR(FIND({"县","市","区"},A187)),4^8,FIND({"县","市","区"},A187))))</f>
        <v/>
      </c>
      <c r="C187" s="21" t="str">
        <f>IF(ISERROR(MID(A187,LEN(B187)+1,MAX(IF(ISERROR(FIND({"道","乡","镇","处","场","区"},A187,LEN(B187)+1)),0,(FIND({"道","乡","镇","处","场","区"},A187,LEN(B187)+1))))-LEN(B187))),"",MID(A187,LEN(B187)+1,MIN(IF(ISERROR(FIND({"道","乡","镇","处","场","区"},A187,LEN(B187)+3)),4^8,(FIND({"道","乡","镇","处","场","区"},A187,LEN(B187)+3))))-LEN(B187)))</f>
        <v/>
      </c>
      <c r="D187" s="21" t="str">
        <f t="array" ref="D187">IF(ISERROR(MID(A187,LEN(B187)+LEN(C187)+1,MAX(IF(ISERROR(FIND({"区","村","会","场"},A187,LEN(B187)+LEN(C187)+1)),0,(FIND({"区","村","会","场"},A187,LEN(B187)+LEN(C187)+1))))-LEN(B187)-LEN(C187))),"",MID(A187,LEN(B187)+LEN(C187)+1,MAX(IF(ISERROR(FIND({"区","村","会","场"},A187,LEN(B187)+LEN(C187)+3)),0,(FIND({"区","村","会","场"},A187,LEN(B187)+LEN(C187)+3))))-LEN(B187)-LEN(C187)))</f>
        <v/>
      </c>
      <c r="E187" s="50"/>
      <c r="F187" s="50" t="str">
        <f t="array" ref="F187">IF(G187="","","项")</f>
        <v/>
      </c>
      <c r="G187" s="50"/>
      <c r="H187" s="50"/>
      <c r="I187" s="50"/>
      <c r="J187" s="50"/>
      <c r="K187" s="50"/>
      <c r="L187" s="50">
        <f t="shared" si="61"/>
        <v>0</v>
      </c>
      <c r="M187" s="50"/>
      <c r="N187" s="85"/>
      <c r="O187" s="159"/>
      <c r="P187" s="58"/>
      <c r="Q187" s="175" t="str">
        <f t="shared" si="62"/>
        <v/>
      </c>
      <c r="R187" s="159" t="s">
        <v>32</v>
      </c>
      <c r="S187" s="58"/>
      <c r="T187" s="176" t="str">
        <f t="shared" si="63"/>
        <v>人</v>
      </c>
      <c r="U187" s="97"/>
      <c r="V187" s="111">
        <f t="shared" si="43"/>
        <v>0</v>
      </c>
      <c r="W187" s="100"/>
    </row>
    <row r="188" spans="1:23" s="2" customFormat="1" ht="25.5" hidden="1" customHeight="1">
      <c r="A188" s="154"/>
      <c r="B188" s="21" t="str">
        <f>MID(A188,1,MIN(IF(ISERROR(FIND({"县","市","区"},A188)),4^8,FIND({"县","市","区"},A188))))</f>
        <v/>
      </c>
      <c r="C188" s="21" t="str">
        <f>IF(ISERROR(MID(A188,LEN(B188)+1,MAX(IF(ISERROR(FIND({"道","乡","镇","处","场","区"},A188,LEN(B188)+1)),0,(FIND({"道","乡","镇","处","场","区"},A188,LEN(B188)+1))))-LEN(B188))),"",MID(A188,LEN(B188)+1,MIN(IF(ISERROR(FIND({"道","乡","镇","处","场","区"},A188,LEN(B188)+3)),4^8,(FIND({"道","乡","镇","处","场","区"},A188,LEN(B188)+3))))-LEN(B188)))</f>
        <v/>
      </c>
      <c r="D188" s="21" t="str">
        <f t="array" ref="D188">IF(ISERROR(MID(A188,LEN(B188)+LEN(C188)+1,MAX(IF(ISERROR(FIND({"区","村","会","场"},A188,LEN(B188)+LEN(C188)+1)),0,(FIND({"区","村","会","场"},A188,LEN(B188)+LEN(C188)+1))))-LEN(B188)-LEN(C188))),"",MID(A188,LEN(B188)+LEN(C188)+1,MAX(IF(ISERROR(FIND({"区","村","会","场"},A188,LEN(B188)+LEN(C188)+3)),0,(FIND({"区","村","会","场"},A188,LEN(B188)+LEN(C188)+3))))-LEN(B188)-LEN(C188)))</f>
        <v/>
      </c>
      <c r="E188" s="50"/>
      <c r="F188" s="50" t="str">
        <f t="array" ref="F188">IF(G188="","","项")</f>
        <v/>
      </c>
      <c r="G188" s="50"/>
      <c r="H188" s="50"/>
      <c r="I188" s="50"/>
      <c r="J188" s="50"/>
      <c r="K188" s="50"/>
      <c r="L188" s="50">
        <f t="shared" si="61"/>
        <v>0</v>
      </c>
      <c r="M188" s="50"/>
      <c r="N188" s="85"/>
      <c r="O188" s="159"/>
      <c r="P188" s="58"/>
      <c r="Q188" s="175" t="str">
        <f t="shared" si="62"/>
        <v/>
      </c>
      <c r="R188" s="159" t="s">
        <v>32</v>
      </c>
      <c r="S188" s="58"/>
      <c r="T188" s="176" t="str">
        <f t="shared" si="63"/>
        <v>人</v>
      </c>
      <c r="U188" s="97"/>
      <c r="V188" s="111">
        <f t="shared" si="43"/>
        <v>0</v>
      </c>
      <c r="W188" s="100"/>
    </row>
    <row r="189" spans="1:23" s="2" customFormat="1" ht="25.5" hidden="1" customHeight="1">
      <c r="A189" s="154"/>
      <c r="B189" s="21" t="str">
        <f>MID(A189,1,MIN(IF(ISERROR(FIND({"县","市","区"},A189)),4^8,FIND({"县","市","区"},A189))))</f>
        <v/>
      </c>
      <c r="C189" s="21" t="str">
        <f>IF(ISERROR(MID(A189,LEN(B189)+1,MAX(IF(ISERROR(FIND({"道","乡","镇","处","场","区"},A189,LEN(B189)+1)),0,(FIND({"道","乡","镇","处","场","区"},A189,LEN(B189)+1))))-LEN(B189))),"",MID(A189,LEN(B189)+1,MIN(IF(ISERROR(FIND({"道","乡","镇","处","场","区"},A189,LEN(B189)+3)),4^8,(FIND({"道","乡","镇","处","场","区"},A189,LEN(B189)+3))))-LEN(B189)))</f>
        <v/>
      </c>
      <c r="D189" s="21" t="str">
        <f t="array" ref="D189">IF(ISERROR(MID(A189,LEN(B189)+LEN(C189)+1,MAX(IF(ISERROR(FIND({"区","村","会","场"},A189,LEN(B189)+LEN(C189)+1)),0,(FIND({"区","村","会","场"},A189,LEN(B189)+LEN(C189)+1))))-LEN(B189)-LEN(C189))),"",MID(A189,LEN(B189)+LEN(C189)+1,MAX(IF(ISERROR(FIND({"区","村","会","场"},A189,LEN(B189)+LEN(C189)+3)),0,(FIND({"区","村","会","场"},A189,LEN(B189)+LEN(C189)+3))))-LEN(B189)-LEN(C189)))</f>
        <v/>
      </c>
      <c r="E189" s="50"/>
      <c r="F189" s="50" t="str">
        <f t="array" ref="F189">IF(G189="","","项")</f>
        <v/>
      </c>
      <c r="G189" s="50"/>
      <c r="H189" s="50"/>
      <c r="I189" s="50"/>
      <c r="J189" s="50"/>
      <c r="K189" s="50"/>
      <c r="L189" s="50">
        <f t="shared" si="61"/>
        <v>0</v>
      </c>
      <c r="M189" s="50"/>
      <c r="N189" s="85"/>
      <c r="O189" s="159"/>
      <c r="P189" s="58"/>
      <c r="Q189" s="175" t="str">
        <f t="shared" si="62"/>
        <v/>
      </c>
      <c r="R189" s="159" t="s">
        <v>32</v>
      </c>
      <c r="S189" s="58"/>
      <c r="T189" s="176" t="str">
        <f t="shared" si="63"/>
        <v>人</v>
      </c>
      <c r="U189" s="97"/>
      <c r="V189" s="111">
        <f t="shared" si="43"/>
        <v>0</v>
      </c>
      <c r="W189" s="100"/>
    </row>
    <row r="190" spans="1:23" s="2" customFormat="1" ht="25.5" hidden="1" customHeight="1">
      <c r="A190" s="154"/>
      <c r="B190" s="21" t="str">
        <f>MID(A190,1,MIN(IF(ISERROR(FIND({"县","市","区"},A190)),4^8,FIND({"县","市","区"},A190))))</f>
        <v/>
      </c>
      <c r="C190" s="21" t="str">
        <f>IF(ISERROR(MID(A190,LEN(B190)+1,MAX(IF(ISERROR(FIND({"道","乡","镇","处","场","区"},A190,LEN(B190)+1)),0,(FIND({"道","乡","镇","处","场","区"},A190,LEN(B190)+1))))-LEN(B190))),"",MID(A190,LEN(B190)+1,MIN(IF(ISERROR(FIND({"道","乡","镇","处","场","区"},A190,LEN(B190)+3)),4^8,(FIND({"道","乡","镇","处","场","区"},A190,LEN(B190)+3))))-LEN(B190)))</f>
        <v/>
      </c>
      <c r="D190" s="21" t="str">
        <f t="array" ref="D190">IF(ISERROR(MID(A190,LEN(B190)+LEN(C190)+1,MAX(IF(ISERROR(FIND({"区","村","会","场"},A190,LEN(B190)+LEN(C190)+1)),0,(FIND({"区","村","会","场"},A190,LEN(B190)+LEN(C190)+1))))-LEN(B190)-LEN(C190))),"",MID(A190,LEN(B190)+LEN(C190)+1,MAX(IF(ISERROR(FIND({"区","村","会","场"},A190,LEN(B190)+LEN(C190)+3)),0,(FIND({"区","村","会","场"},A190,LEN(B190)+LEN(C190)+3))))-LEN(B190)-LEN(C190)))</f>
        <v/>
      </c>
      <c r="E190" s="50"/>
      <c r="F190" s="50" t="str">
        <f t="array" ref="F190">IF(G190="","","项")</f>
        <v/>
      </c>
      <c r="G190" s="50"/>
      <c r="H190" s="50"/>
      <c r="I190" s="50"/>
      <c r="J190" s="50"/>
      <c r="K190" s="50"/>
      <c r="L190" s="50">
        <f t="shared" si="61"/>
        <v>0</v>
      </c>
      <c r="M190" s="50"/>
      <c r="N190" s="85"/>
      <c r="O190" s="159"/>
      <c r="P190" s="58"/>
      <c r="Q190" s="175" t="str">
        <f t="shared" si="62"/>
        <v/>
      </c>
      <c r="R190" s="159" t="s">
        <v>32</v>
      </c>
      <c r="S190" s="58"/>
      <c r="T190" s="176" t="str">
        <f t="shared" si="63"/>
        <v>人</v>
      </c>
      <c r="U190" s="97"/>
      <c r="V190" s="111">
        <f t="shared" si="43"/>
        <v>0</v>
      </c>
      <c r="W190" s="100"/>
    </row>
    <row r="191" spans="1:23" s="2" customFormat="1" ht="25.5" hidden="1" customHeight="1">
      <c r="A191" s="154"/>
      <c r="B191" s="21" t="str">
        <f>MID(A191,1,MIN(IF(ISERROR(FIND({"县","市","区"},A191)),4^8,FIND({"县","市","区"},A191))))</f>
        <v/>
      </c>
      <c r="C191" s="21" t="str">
        <f>IF(ISERROR(MID(A191,LEN(B191)+1,MAX(IF(ISERROR(FIND({"道","乡","镇","处","场","区"},A191,LEN(B191)+1)),0,(FIND({"道","乡","镇","处","场","区"},A191,LEN(B191)+1))))-LEN(B191))),"",MID(A191,LEN(B191)+1,MIN(IF(ISERROR(FIND({"道","乡","镇","处","场","区"},A191,LEN(B191)+3)),4^8,(FIND({"道","乡","镇","处","场","区"},A191,LEN(B191)+3))))-LEN(B191)))</f>
        <v/>
      </c>
      <c r="D191" s="21" t="str">
        <f t="array" ref="D191">IF(ISERROR(MID(A191,LEN(B191)+LEN(C191)+1,MAX(IF(ISERROR(FIND({"区","村","会","场"},A191,LEN(B191)+LEN(C191)+1)),0,(FIND({"区","村","会","场"},A191,LEN(B191)+LEN(C191)+1))))-LEN(B191)-LEN(C191))),"",MID(A191,LEN(B191)+LEN(C191)+1,MAX(IF(ISERROR(FIND({"区","村","会","场"},A191,LEN(B191)+LEN(C191)+3)),0,(FIND({"区","村","会","场"},A191,LEN(B191)+LEN(C191)+3))))-LEN(B191)-LEN(C191)))</f>
        <v/>
      </c>
      <c r="E191" s="50"/>
      <c r="F191" s="50" t="str">
        <f t="array" ref="F191">IF(G191="","","项")</f>
        <v/>
      </c>
      <c r="G191" s="50"/>
      <c r="H191" s="50"/>
      <c r="I191" s="50"/>
      <c r="J191" s="50"/>
      <c r="K191" s="50"/>
      <c r="L191" s="50">
        <f t="shared" si="61"/>
        <v>0</v>
      </c>
      <c r="M191" s="50"/>
      <c r="N191" s="85"/>
      <c r="O191" s="159"/>
      <c r="P191" s="58"/>
      <c r="Q191" s="175" t="str">
        <f t="shared" si="62"/>
        <v/>
      </c>
      <c r="R191" s="159" t="s">
        <v>32</v>
      </c>
      <c r="S191" s="58"/>
      <c r="T191" s="176" t="str">
        <f t="shared" si="63"/>
        <v>人</v>
      </c>
      <c r="U191" s="97"/>
      <c r="V191" s="111">
        <f t="shared" si="43"/>
        <v>0</v>
      </c>
      <c r="W191" s="100"/>
    </row>
    <row r="192" spans="1:23" s="2" customFormat="1" ht="13.5" hidden="1" customHeight="1">
      <c r="A192" s="231" t="s">
        <v>126</v>
      </c>
      <c r="B192" s="232"/>
      <c r="C192" s="232"/>
      <c r="D192" s="232"/>
      <c r="E192" s="232"/>
      <c r="F192" s="232" t="s">
        <v>25</v>
      </c>
      <c r="G192" s="232">
        <f>SUM(G200:G208)</f>
        <v>0</v>
      </c>
      <c r="H192" s="232"/>
      <c r="I192" s="232"/>
      <c r="J192" s="232"/>
      <c r="K192" s="232"/>
      <c r="L192" s="232">
        <f t="shared" ref="L192:N192" si="64">SUM(L200:L208)</f>
        <v>0</v>
      </c>
      <c r="M192" s="232">
        <f t="shared" si="64"/>
        <v>0</v>
      </c>
      <c r="N192" s="232">
        <f t="shared" si="64"/>
        <v>0</v>
      </c>
      <c r="O192" s="88" t="s">
        <v>127</v>
      </c>
      <c r="P192" s="89">
        <f t="array" ref="P192">SUM(IF(ISERROR(SEARCH("卫生室（院）",O200:O208)),0,1)*P200:P208)</f>
        <v>0</v>
      </c>
      <c r="Q192" s="145" t="s">
        <v>128</v>
      </c>
      <c r="R192" s="88"/>
      <c r="S192" s="142"/>
      <c r="T192" s="145"/>
      <c r="U192" s="146"/>
      <c r="V192" s="111">
        <f t="shared" si="43"/>
        <v>0</v>
      </c>
      <c r="W192" s="100"/>
    </row>
    <row r="193" spans="1:23" s="2" customFormat="1" ht="13.5" hidden="1" customHeight="1">
      <c r="A193" s="231"/>
      <c r="B193" s="232"/>
      <c r="C193" s="232"/>
      <c r="D193" s="232"/>
      <c r="E193" s="232"/>
      <c r="F193" s="232"/>
      <c r="G193" s="232"/>
      <c r="H193" s="232"/>
      <c r="I193" s="232"/>
      <c r="J193" s="232"/>
      <c r="K193" s="232"/>
      <c r="L193" s="232"/>
      <c r="M193" s="232"/>
      <c r="N193" s="232"/>
      <c r="O193" s="80" t="s">
        <v>129</v>
      </c>
      <c r="P193" s="81">
        <f t="array" ref="P193">SUM(IF(ISERROR(SEARCH("学校",O200:O208)),0,1)*P200:P208)</f>
        <v>0</v>
      </c>
      <c r="Q193" s="131" t="s">
        <v>128</v>
      </c>
      <c r="R193" s="80" t="s">
        <v>32</v>
      </c>
      <c r="S193" s="137">
        <f t="array" ref="S193">SUM(IF(ISERROR(SEARCH("受益移民",R200:R208)),0,1)*S200:S208)</f>
        <v>0</v>
      </c>
      <c r="T193" s="147" t="s">
        <v>33</v>
      </c>
      <c r="U193" s="146"/>
      <c r="V193" s="111">
        <f t="shared" si="43"/>
        <v>0</v>
      </c>
      <c r="W193" s="100"/>
    </row>
    <row r="194" spans="1:23" s="2" customFormat="1" ht="13.5" hidden="1" customHeight="1">
      <c r="A194" s="231"/>
      <c r="B194" s="232"/>
      <c r="C194" s="232"/>
      <c r="D194" s="232"/>
      <c r="E194" s="232"/>
      <c r="F194" s="232"/>
      <c r="G194" s="232"/>
      <c r="H194" s="232"/>
      <c r="I194" s="232"/>
      <c r="J194" s="232"/>
      <c r="K194" s="232"/>
      <c r="L194" s="232"/>
      <c r="M194" s="232"/>
      <c r="N194" s="232"/>
      <c r="O194" s="80" t="s">
        <v>130</v>
      </c>
      <c r="P194" s="81">
        <f t="array" ref="P194">SUM(IF(ISERROR(SEARCH("养老院",O200:O208)),0,1)*P200:P208)</f>
        <v>0</v>
      </c>
      <c r="Q194" s="131" t="s">
        <v>128</v>
      </c>
      <c r="R194" s="80"/>
      <c r="S194" s="137">
        <f t="array" ref="S194">SUM(IF(ISERROR(SEARCH("减少无卫生室的村",R200:R222)),0,1)*S200:S222)</f>
        <v>0</v>
      </c>
      <c r="T194" s="147"/>
      <c r="U194" s="146"/>
      <c r="V194" s="111">
        <f t="shared" si="43"/>
        <v>0</v>
      </c>
      <c r="W194" s="100"/>
    </row>
    <row r="195" spans="1:23" s="2" customFormat="1" ht="13.5" hidden="1" customHeight="1">
      <c r="A195" s="231"/>
      <c r="B195" s="232"/>
      <c r="C195" s="232"/>
      <c r="D195" s="232"/>
      <c r="E195" s="232"/>
      <c r="F195" s="232"/>
      <c r="G195" s="232"/>
      <c r="H195" s="232"/>
      <c r="I195" s="232"/>
      <c r="J195" s="232"/>
      <c r="K195" s="232"/>
      <c r="L195" s="232"/>
      <c r="M195" s="232"/>
      <c r="N195" s="232"/>
      <c r="O195" s="80" t="s">
        <v>131</v>
      </c>
      <c r="P195" s="81">
        <f t="array" ref="P195">SUM(IF(ISERROR(SEARCH("文体设施",O200:O208)),0,1)*P200:P208)</f>
        <v>0</v>
      </c>
      <c r="Q195" s="131" t="s">
        <v>53</v>
      </c>
      <c r="R195" s="80"/>
      <c r="S195" s="137"/>
      <c r="T195" s="147"/>
      <c r="U195" s="146"/>
      <c r="V195" s="111">
        <f t="shared" si="43"/>
        <v>0</v>
      </c>
      <c r="W195" s="100"/>
    </row>
    <row r="196" spans="1:23" s="2" customFormat="1" ht="13.5" hidden="1" customHeight="1">
      <c r="A196" s="231"/>
      <c r="B196" s="232"/>
      <c r="C196" s="232"/>
      <c r="D196" s="232"/>
      <c r="E196" s="232"/>
      <c r="F196" s="232"/>
      <c r="G196" s="232"/>
      <c r="H196" s="232"/>
      <c r="I196" s="232"/>
      <c r="J196" s="232"/>
      <c r="K196" s="232"/>
      <c r="L196" s="232"/>
      <c r="M196" s="232"/>
      <c r="N196" s="232"/>
      <c r="O196" s="80" t="s">
        <v>132</v>
      </c>
      <c r="P196" s="81">
        <f t="array" ref="P196">SUM(IF(ISERROR(SEARCH("农家书屋",O200:O208)),0,1)*P200:P208)</f>
        <v>0</v>
      </c>
      <c r="Q196" s="131" t="s">
        <v>53</v>
      </c>
      <c r="R196" s="80"/>
      <c r="S196" s="137"/>
      <c r="T196" s="147"/>
      <c r="U196" s="146"/>
      <c r="V196" s="111">
        <f t="shared" si="43"/>
        <v>0</v>
      </c>
      <c r="W196" s="100"/>
    </row>
    <row r="197" spans="1:23" s="2" customFormat="1" ht="13.5" hidden="1" customHeight="1">
      <c r="A197" s="231"/>
      <c r="B197" s="232"/>
      <c r="C197" s="232"/>
      <c r="D197" s="232"/>
      <c r="E197" s="232"/>
      <c r="F197" s="232"/>
      <c r="G197" s="232"/>
      <c r="H197" s="232"/>
      <c r="I197" s="232"/>
      <c r="J197" s="232"/>
      <c r="K197" s="232"/>
      <c r="L197" s="232"/>
      <c r="M197" s="232"/>
      <c r="N197" s="232"/>
      <c r="O197" s="80" t="s">
        <v>133</v>
      </c>
      <c r="P197" s="81">
        <f t="array" ref="P197">SUM(IF(ISERROR(SEARCH("村级服务中心",O200:O208)),0,1)*P200:P208)</f>
        <v>0</v>
      </c>
      <c r="Q197" s="131" t="s">
        <v>128</v>
      </c>
      <c r="R197" s="80"/>
      <c r="S197" s="137"/>
      <c r="T197" s="147"/>
      <c r="U197" s="146"/>
      <c r="V197" s="111">
        <f t="shared" si="43"/>
        <v>0</v>
      </c>
      <c r="W197" s="100"/>
    </row>
    <row r="198" spans="1:23" s="2" customFormat="1" ht="13.5" hidden="1" customHeight="1">
      <c r="A198" s="231"/>
      <c r="B198" s="232"/>
      <c r="C198" s="232"/>
      <c r="D198" s="232"/>
      <c r="E198" s="232"/>
      <c r="F198" s="232"/>
      <c r="G198" s="232"/>
      <c r="H198" s="232"/>
      <c r="I198" s="232"/>
      <c r="J198" s="232"/>
      <c r="K198" s="232"/>
      <c r="L198" s="232"/>
      <c r="M198" s="232"/>
      <c r="N198" s="232"/>
      <c r="O198" s="80" t="s">
        <v>134</v>
      </c>
      <c r="P198" s="81">
        <f t="array" ref="P198">SUM(IF(ISERROR(SEARCH("公厕",O200:O208)),0,1)*P200:P208)</f>
        <v>0</v>
      </c>
      <c r="Q198" s="131" t="s">
        <v>128</v>
      </c>
      <c r="R198" s="80"/>
      <c r="S198" s="137"/>
      <c r="T198" s="147"/>
      <c r="U198" s="146"/>
      <c r="V198" s="111">
        <f t="shared" si="43"/>
        <v>0</v>
      </c>
      <c r="W198" s="100"/>
    </row>
    <row r="199" spans="1:23" s="2" customFormat="1" ht="13.5" hidden="1" customHeight="1">
      <c r="A199" s="231"/>
      <c r="B199" s="232"/>
      <c r="C199" s="232"/>
      <c r="D199" s="232"/>
      <c r="E199" s="232"/>
      <c r="F199" s="232"/>
      <c r="G199" s="232"/>
      <c r="H199" s="232"/>
      <c r="I199" s="232"/>
      <c r="J199" s="232"/>
      <c r="K199" s="232"/>
      <c r="L199" s="232"/>
      <c r="M199" s="232"/>
      <c r="N199" s="232"/>
      <c r="O199" s="90" t="s">
        <v>58</v>
      </c>
      <c r="P199" s="91">
        <f t="array" ref="P199">SUM(IF(ISERROR(SEARCH("其他",O200:O208)),0,1)*P200:P208)</f>
        <v>0</v>
      </c>
      <c r="Q199" s="179" t="s">
        <v>53</v>
      </c>
      <c r="R199" s="80"/>
      <c r="S199" s="139"/>
      <c r="T199" s="147"/>
      <c r="U199" s="146"/>
      <c r="V199" s="111">
        <f t="shared" ref="V199:V252" si="65">S199+P199+L199+G199</f>
        <v>0</v>
      </c>
      <c r="W199" s="100"/>
    </row>
    <row r="200" spans="1:23" s="2" customFormat="1" ht="25.5" hidden="1" customHeight="1">
      <c r="A200" s="177"/>
      <c r="B200" s="178" t="str">
        <f>MID(A200,1,MIN(IF(ISERROR(FIND({"县","市","区"},A200)),4^8,FIND({"县","市","区"},A200))))</f>
        <v/>
      </c>
      <c r="C200" s="178" t="str">
        <f>IF(ISERROR(MID(A200,LEN(B200)+1,MAX(IF(ISERROR(FIND({"道","乡","镇","处","场","区"},A200,LEN(B200)+1)),0,(FIND({"道","乡","镇","处","场","区"},A200,LEN(B200)+1))))-LEN(B200))),"",MID(A200,LEN(B200)+1,MIN(IF(ISERROR(FIND({"道","乡","镇","处","场","区"},A200,LEN(B200)+3)),4^8,(FIND({"道","乡","镇","处","场","区"},A200,LEN(B200)+3))))-LEN(B200)))</f>
        <v/>
      </c>
      <c r="D200" s="178" t="str">
        <f t="array" ref="D200">IF(ISERROR(MID(A200,LEN(B200)+LEN(C200)+1,MAX(IF(ISERROR(FIND({"区","村","会","场"},A200,LEN(B200)+LEN(C200)+1)),0,(FIND({"区","村","会","场"},A200,LEN(B200)+LEN(C200)+1))))-LEN(B200)-LEN(C200))),"",MID(A200,LEN(B200)+LEN(C200)+1,MAX(IF(ISERROR(FIND({"区","村","会","场"},A200,LEN(B200)+LEN(C200)+3)),0,(FIND({"区","村","会","场"},A200,LEN(B200)+LEN(C200)+3))))-LEN(B200)-LEN(C200)))</f>
        <v/>
      </c>
      <c r="E200" s="49"/>
      <c r="F200" s="49" t="str">
        <f t="array" ref="F200">IF(G200="","","项")</f>
        <v/>
      </c>
      <c r="G200" s="49"/>
      <c r="H200" s="49"/>
      <c r="I200" s="49"/>
      <c r="J200" s="49"/>
      <c r="K200" s="49"/>
      <c r="L200" s="49">
        <f t="shared" ref="L200:L208" si="66">SUM(M200:N200)</f>
        <v>0</v>
      </c>
      <c r="M200" s="49"/>
      <c r="N200" s="84"/>
      <c r="O200" s="168"/>
      <c r="P200" s="169"/>
      <c r="Q200" s="183" t="str">
        <f t="shared" ref="Q200:Q208" si="67">IF(O200="新型农村合作医疗","人",IF(O200="医疗设备购置","件",IF(O200="修建村卫生室","平方米",IF(O200="卫生室（院）","平方米",IF(O200="","","宗")))))</f>
        <v/>
      </c>
      <c r="R200" s="168" t="s">
        <v>32</v>
      </c>
      <c r="S200" s="169"/>
      <c r="T200" s="180" t="str">
        <f t="shared" ref="T200:T208" si="68">IF(R200="受益移民","人",IF(R200="","","个"))</f>
        <v>人</v>
      </c>
      <c r="U200" s="97"/>
      <c r="V200" s="111">
        <f t="shared" si="65"/>
        <v>0</v>
      </c>
      <c r="W200" s="100"/>
    </row>
    <row r="201" spans="1:23" s="2" customFormat="1" ht="25.5" hidden="1" customHeight="1">
      <c r="A201" s="177"/>
      <c r="B201" s="178" t="str">
        <f>MID(A201,1,MIN(IF(ISERROR(FIND({"县","市","区"},A201)),4^8,FIND({"县","市","区"},A201))))</f>
        <v/>
      </c>
      <c r="C201" s="178" t="str">
        <f>IF(ISERROR(MID(A201,LEN(B201)+1,MAX(IF(ISERROR(FIND({"道","乡","镇","处","场","区"},A201,LEN(B201)+1)),0,(FIND({"道","乡","镇","处","场","区"},A201,LEN(B201)+1))))-LEN(B201))),"",MID(A201,LEN(B201)+1,MIN(IF(ISERROR(FIND({"道","乡","镇","处","场","区"},A201,LEN(B201)+3)),4^8,(FIND({"道","乡","镇","处","场","区"},A201,LEN(B201)+3))))-LEN(B201)))</f>
        <v/>
      </c>
      <c r="D201" s="178" t="str">
        <f t="array" ref="D201">IF(ISERROR(MID(A201,LEN(B201)+LEN(C201)+1,MAX(IF(ISERROR(FIND({"区","村","会","场"},A201,LEN(B201)+LEN(C201)+1)),0,(FIND({"区","村","会","场"},A201,LEN(B201)+LEN(C201)+1))))-LEN(B201)-LEN(C201))),"",MID(A201,LEN(B201)+LEN(C201)+1,MAX(IF(ISERROR(FIND({"区","村","会","场"},A201,LEN(B201)+LEN(C201)+3)),0,(FIND({"区","村","会","场"},A201,LEN(B201)+LEN(C201)+3))))-LEN(B201)-LEN(C201)))</f>
        <v/>
      </c>
      <c r="E201" s="49"/>
      <c r="F201" s="49" t="str">
        <f t="array" ref="F201">IF(G201="","","项")</f>
        <v/>
      </c>
      <c r="G201" s="49"/>
      <c r="H201" s="49"/>
      <c r="I201" s="49"/>
      <c r="J201" s="49"/>
      <c r="K201" s="49"/>
      <c r="L201" s="49">
        <f t="shared" si="66"/>
        <v>0</v>
      </c>
      <c r="M201" s="49"/>
      <c r="N201" s="84"/>
      <c r="O201" s="168"/>
      <c r="P201" s="169"/>
      <c r="Q201" s="183" t="str">
        <f t="shared" si="67"/>
        <v/>
      </c>
      <c r="R201" s="168" t="s">
        <v>32</v>
      </c>
      <c r="S201" s="169"/>
      <c r="T201" s="180" t="str">
        <f t="shared" si="68"/>
        <v>人</v>
      </c>
      <c r="U201" s="97"/>
      <c r="V201" s="111">
        <f t="shared" si="65"/>
        <v>0</v>
      </c>
      <c r="W201" s="100"/>
    </row>
    <row r="202" spans="1:23" s="2" customFormat="1" ht="25.5" hidden="1" customHeight="1">
      <c r="A202" s="177"/>
      <c r="B202" s="178" t="str">
        <f>MID(A202,1,MIN(IF(ISERROR(FIND({"县","市","区"},A202)),4^8,FIND({"县","市","区"},A202))))</f>
        <v/>
      </c>
      <c r="C202" s="178" t="str">
        <f>IF(ISERROR(MID(A202,LEN(B202)+1,MAX(IF(ISERROR(FIND({"道","乡","镇","处","场","区"},A202,LEN(B202)+1)),0,(FIND({"道","乡","镇","处","场","区"},A202,LEN(B202)+1))))-LEN(B202))),"",MID(A202,LEN(B202)+1,MIN(IF(ISERROR(FIND({"道","乡","镇","处","场","区"},A202,LEN(B202)+3)),4^8,(FIND({"道","乡","镇","处","场","区"},A202,LEN(B202)+3))))-LEN(B202)))</f>
        <v/>
      </c>
      <c r="D202" s="178" t="str">
        <f t="array" ref="D202">IF(ISERROR(MID(A202,LEN(B202)+LEN(C202)+1,MAX(IF(ISERROR(FIND({"区","村","会","场"},A202,LEN(B202)+LEN(C202)+1)),0,(FIND({"区","村","会","场"},A202,LEN(B202)+LEN(C202)+1))))-LEN(B202)-LEN(C202))),"",MID(A202,LEN(B202)+LEN(C202)+1,MAX(IF(ISERROR(FIND({"区","村","会","场"},A202,LEN(B202)+LEN(C202)+3)),0,(FIND({"区","村","会","场"},A202,LEN(B202)+LEN(C202)+3))))-LEN(B202)-LEN(C202)))</f>
        <v/>
      </c>
      <c r="E202" s="49"/>
      <c r="F202" s="49" t="str">
        <f t="array" ref="F202">IF(G202="","","项")</f>
        <v/>
      </c>
      <c r="G202" s="49"/>
      <c r="H202" s="49"/>
      <c r="I202" s="49"/>
      <c r="J202" s="49"/>
      <c r="K202" s="49"/>
      <c r="L202" s="49">
        <f t="shared" si="66"/>
        <v>0</v>
      </c>
      <c r="M202" s="49"/>
      <c r="N202" s="84"/>
      <c r="O202" s="168"/>
      <c r="P202" s="169"/>
      <c r="Q202" s="183" t="str">
        <f t="shared" si="67"/>
        <v/>
      </c>
      <c r="R202" s="168" t="s">
        <v>32</v>
      </c>
      <c r="S202" s="169"/>
      <c r="T202" s="180" t="str">
        <f t="shared" si="68"/>
        <v>人</v>
      </c>
      <c r="U202" s="97"/>
      <c r="V202" s="111">
        <f t="shared" si="65"/>
        <v>0</v>
      </c>
      <c r="W202" s="100"/>
    </row>
    <row r="203" spans="1:23" s="2" customFormat="1" ht="25.5" hidden="1" customHeight="1">
      <c r="A203" s="177"/>
      <c r="B203" s="178" t="str">
        <f>MID(A203,1,MIN(IF(ISERROR(FIND({"县","市","区"},A203)),4^8,FIND({"县","市","区"},A203))))</f>
        <v/>
      </c>
      <c r="C203" s="178" t="str">
        <f>IF(ISERROR(MID(A203,LEN(B203)+1,MAX(IF(ISERROR(FIND({"道","乡","镇","处","场","区"},A203,LEN(B203)+1)),0,(FIND({"道","乡","镇","处","场","区"},A203,LEN(B203)+1))))-LEN(B203))),"",MID(A203,LEN(B203)+1,MIN(IF(ISERROR(FIND({"道","乡","镇","处","场","区"},A203,LEN(B203)+3)),4^8,(FIND({"道","乡","镇","处","场","区"},A203,LEN(B203)+3))))-LEN(B203)))</f>
        <v/>
      </c>
      <c r="D203" s="178" t="str">
        <f t="array" ref="D203">IF(ISERROR(MID(A203,LEN(B203)+LEN(C203)+1,MAX(IF(ISERROR(FIND({"区","村","会","场"},A203,LEN(B203)+LEN(C203)+1)),0,(FIND({"区","村","会","场"},A203,LEN(B203)+LEN(C203)+1))))-LEN(B203)-LEN(C203))),"",MID(A203,LEN(B203)+LEN(C203)+1,MAX(IF(ISERROR(FIND({"区","村","会","场"},A203,LEN(B203)+LEN(C203)+3)),0,(FIND({"区","村","会","场"},A203,LEN(B203)+LEN(C203)+3))))-LEN(B203)-LEN(C203)))</f>
        <v/>
      </c>
      <c r="E203" s="49"/>
      <c r="F203" s="49" t="str">
        <f t="array" ref="F203">IF(G203="","","项")</f>
        <v/>
      </c>
      <c r="G203" s="49"/>
      <c r="H203" s="49"/>
      <c r="I203" s="49"/>
      <c r="J203" s="49"/>
      <c r="K203" s="49"/>
      <c r="L203" s="49">
        <f t="shared" si="66"/>
        <v>0</v>
      </c>
      <c r="M203" s="49"/>
      <c r="N203" s="84"/>
      <c r="O203" s="168"/>
      <c r="P203" s="169"/>
      <c r="Q203" s="183" t="str">
        <f t="shared" si="67"/>
        <v/>
      </c>
      <c r="R203" s="168" t="s">
        <v>32</v>
      </c>
      <c r="S203" s="169"/>
      <c r="T203" s="180" t="str">
        <f t="shared" si="68"/>
        <v>人</v>
      </c>
      <c r="U203" s="97"/>
      <c r="V203" s="111">
        <f t="shared" si="65"/>
        <v>0</v>
      </c>
      <c r="W203" s="100"/>
    </row>
    <row r="204" spans="1:23" s="2" customFormat="1" ht="25.5" hidden="1" customHeight="1">
      <c r="A204" s="177"/>
      <c r="B204" s="178" t="str">
        <f>MID(A204,1,MIN(IF(ISERROR(FIND({"县","市","区"},A204)),4^8,FIND({"县","市","区"},A204))))</f>
        <v/>
      </c>
      <c r="C204" s="178" t="str">
        <f>IF(ISERROR(MID(A204,LEN(B204)+1,MAX(IF(ISERROR(FIND({"道","乡","镇","处","场","区"},A204,LEN(B204)+1)),0,(FIND({"道","乡","镇","处","场","区"},A204,LEN(B204)+1))))-LEN(B204))),"",MID(A204,LEN(B204)+1,MIN(IF(ISERROR(FIND({"道","乡","镇","处","场","区"},A204,LEN(B204)+3)),4^8,(FIND({"道","乡","镇","处","场","区"},A204,LEN(B204)+3))))-LEN(B204)))</f>
        <v/>
      </c>
      <c r="D204" s="178" t="str">
        <f t="array" ref="D204">IF(ISERROR(MID(A204,LEN(B204)+LEN(C204)+1,MAX(IF(ISERROR(FIND({"区","村","会","场"},A204,LEN(B204)+LEN(C204)+1)),0,(FIND({"区","村","会","场"},A204,LEN(B204)+LEN(C204)+1))))-LEN(B204)-LEN(C204))),"",MID(A204,LEN(B204)+LEN(C204)+1,MAX(IF(ISERROR(FIND({"区","村","会","场"},A204,LEN(B204)+LEN(C204)+3)),0,(FIND({"区","村","会","场"},A204,LEN(B204)+LEN(C204)+3))))-LEN(B204)-LEN(C204)))</f>
        <v/>
      </c>
      <c r="E204" s="49"/>
      <c r="F204" s="49" t="str">
        <f t="array" ref="F204">IF(G204="","","项")</f>
        <v/>
      </c>
      <c r="G204" s="49"/>
      <c r="H204" s="49"/>
      <c r="I204" s="49"/>
      <c r="J204" s="49"/>
      <c r="K204" s="49"/>
      <c r="L204" s="49">
        <f t="shared" si="66"/>
        <v>0</v>
      </c>
      <c r="M204" s="49"/>
      <c r="N204" s="84"/>
      <c r="O204" s="168"/>
      <c r="P204" s="169"/>
      <c r="Q204" s="183" t="str">
        <f t="shared" si="67"/>
        <v/>
      </c>
      <c r="R204" s="168" t="s">
        <v>32</v>
      </c>
      <c r="S204" s="169"/>
      <c r="T204" s="180" t="str">
        <f t="shared" si="68"/>
        <v>人</v>
      </c>
      <c r="U204" s="97"/>
      <c r="V204" s="111">
        <f t="shared" si="65"/>
        <v>0</v>
      </c>
      <c r="W204" s="100"/>
    </row>
    <row r="205" spans="1:23" s="2" customFormat="1" ht="25.5" hidden="1" customHeight="1">
      <c r="A205" s="177"/>
      <c r="B205" s="178" t="str">
        <f>MID(A205,1,MIN(IF(ISERROR(FIND({"县","市","区"},A205)),4^8,FIND({"县","市","区"},A205))))</f>
        <v/>
      </c>
      <c r="C205" s="178" t="str">
        <f>IF(ISERROR(MID(A205,LEN(B205)+1,MAX(IF(ISERROR(FIND({"道","乡","镇","处","场","区"},A205,LEN(B205)+1)),0,(FIND({"道","乡","镇","处","场","区"},A205,LEN(B205)+1))))-LEN(B205))),"",MID(A205,LEN(B205)+1,MIN(IF(ISERROR(FIND({"道","乡","镇","处","场","区"},A205,LEN(B205)+3)),4^8,(FIND({"道","乡","镇","处","场","区"},A205,LEN(B205)+3))))-LEN(B205)))</f>
        <v/>
      </c>
      <c r="D205" s="178" t="str">
        <f t="array" ref="D205">IF(ISERROR(MID(A205,LEN(B205)+LEN(C205)+1,MAX(IF(ISERROR(FIND({"区","村","会","场"},A205,LEN(B205)+LEN(C205)+1)),0,(FIND({"区","村","会","场"},A205,LEN(B205)+LEN(C205)+1))))-LEN(B205)-LEN(C205))),"",MID(A205,LEN(B205)+LEN(C205)+1,MAX(IF(ISERROR(FIND({"区","村","会","场"},A205,LEN(B205)+LEN(C205)+3)),0,(FIND({"区","村","会","场"},A205,LEN(B205)+LEN(C205)+3))))-LEN(B205)-LEN(C205)))</f>
        <v/>
      </c>
      <c r="E205" s="49"/>
      <c r="F205" s="49" t="str">
        <f t="array" ref="F205">IF(G205="","","项")</f>
        <v/>
      </c>
      <c r="G205" s="49"/>
      <c r="H205" s="49"/>
      <c r="I205" s="49"/>
      <c r="J205" s="49"/>
      <c r="K205" s="49"/>
      <c r="L205" s="49">
        <f t="shared" si="66"/>
        <v>0</v>
      </c>
      <c r="M205" s="49"/>
      <c r="N205" s="84"/>
      <c r="O205" s="168"/>
      <c r="P205" s="169"/>
      <c r="Q205" s="183" t="str">
        <f t="shared" si="67"/>
        <v/>
      </c>
      <c r="R205" s="168" t="s">
        <v>32</v>
      </c>
      <c r="S205" s="169"/>
      <c r="T205" s="180" t="str">
        <f t="shared" si="68"/>
        <v>人</v>
      </c>
      <c r="U205" s="97"/>
      <c r="V205" s="111">
        <f t="shared" si="65"/>
        <v>0</v>
      </c>
      <c r="W205" s="100"/>
    </row>
    <row r="206" spans="1:23" s="2" customFormat="1" ht="25.5" hidden="1" customHeight="1">
      <c r="A206" s="177"/>
      <c r="B206" s="178" t="str">
        <f>MID(A206,1,MIN(IF(ISERROR(FIND({"县","市","区"},A206)),4^8,FIND({"县","市","区"},A206))))</f>
        <v/>
      </c>
      <c r="C206" s="178" t="str">
        <f>IF(ISERROR(MID(A206,LEN(B206)+1,MAX(IF(ISERROR(FIND({"道","乡","镇","处","场","区"},A206,LEN(B206)+1)),0,(FIND({"道","乡","镇","处","场","区"},A206,LEN(B206)+1))))-LEN(B206))),"",MID(A206,LEN(B206)+1,MIN(IF(ISERROR(FIND({"道","乡","镇","处","场","区"},A206,LEN(B206)+3)),4^8,(FIND({"道","乡","镇","处","场","区"},A206,LEN(B206)+3))))-LEN(B206)))</f>
        <v/>
      </c>
      <c r="D206" s="178" t="str">
        <f t="array" ref="D206">IF(ISERROR(MID(A206,LEN(B206)+LEN(C206)+1,MAX(IF(ISERROR(FIND({"区","村","会","场"},A206,LEN(B206)+LEN(C206)+1)),0,(FIND({"区","村","会","场"},A206,LEN(B206)+LEN(C206)+1))))-LEN(B206)-LEN(C206))),"",MID(A206,LEN(B206)+LEN(C206)+1,MAX(IF(ISERROR(FIND({"区","村","会","场"},A206,LEN(B206)+LEN(C206)+3)),0,(FIND({"区","村","会","场"},A206,LEN(B206)+LEN(C206)+3))))-LEN(B206)-LEN(C206)))</f>
        <v/>
      </c>
      <c r="E206" s="49"/>
      <c r="F206" s="49" t="str">
        <f t="array" ref="F206">IF(G206="","","项")</f>
        <v/>
      </c>
      <c r="G206" s="49"/>
      <c r="H206" s="49"/>
      <c r="I206" s="49"/>
      <c r="J206" s="49"/>
      <c r="K206" s="49"/>
      <c r="L206" s="49">
        <f t="shared" si="66"/>
        <v>0</v>
      </c>
      <c r="M206" s="49"/>
      <c r="N206" s="84"/>
      <c r="O206" s="168"/>
      <c r="P206" s="169"/>
      <c r="Q206" s="183" t="str">
        <f t="shared" si="67"/>
        <v/>
      </c>
      <c r="R206" s="168" t="s">
        <v>32</v>
      </c>
      <c r="S206" s="169"/>
      <c r="T206" s="180" t="str">
        <f t="shared" si="68"/>
        <v>人</v>
      </c>
      <c r="U206" s="97"/>
      <c r="V206" s="111">
        <f t="shared" si="65"/>
        <v>0</v>
      </c>
      <c r="W206" s="100"/>
    </row>
    <row r="207" spans="1:23" s="2" customFormat="1" ht="25.5" hidden="1" customHeight="1">
      <c r="A207" s="177"/>
      <c r="B207" s="178" t="str">
        <f>MID(A207,1,MIN(IF(ISERROR(FIND({"县","市","区"},A207)),4^8,FIND({"县","市","区"},A207))))</f>
        <v/>
      </c>
      <c r="C207" s="178" t="str">
        <f>IF(ISERROR(MID(A207,LEN(B207)+1,MAX(IF(ISERROR(FIND({"道","乡","镇","处","场","区"},A207,LEN(B207)+1)),0,(FIND({"道","乡","镇","处","场","区"},A207,LEN(B207)+1))))-LEN(B207))),"",MID(A207,LEN(B207)+1,MIN(IF(ISERROR(FIND({"道","乡","镇","处","场","区"},A207,LEN(B207)+3)),4^8,(FIND({"道","乡","镇","处","场","区"},A207,LEN(B207)+3))))-LEN(B207)))</f>
        <v/>
      </c>
      <c r="D207" s="178" t="str">
        <f t="array" ref="D207">IF(ISERROR(MID(A207,LEN(B207)+LEN(C207)+1,MAX(IF(ISERROR(FIND({"区","村","会","场"},A207,LEN(B207)+LEN(C207)+1)),0,(FIND({"区","村","会","场"},A207,LEN(B207)+LEN(C207)+1))))-LEN(B207)-LEN(C207))),"",MID(A207,LEN(B207)+LEN(C207)+1,MAX(IF(ISERROR(FIND({"区","村","会","场"},A207,LEN(B207)+LEN(C207)+3)),0,(FIND({"区","村","会","场"},A207,LEN(B207)+LEN(C207)+3))))-LEN(B207)-LEN(C207)))</f>
        <v/>
      </c>
      <c r="E207" s="49"/>
      <c r="F207" s="49" t="str">
        <f t="array" ref="F207">IF(G207="","","项")</f>
        <v/>
      </c>
      <c r="G207" s="49"/>
      <c r="H207" s="49"/>
      <c r="I207" s="49"/>
      <c r="J207" s="49"/>
      <c r="K207" s="49"/>
      <c r="L207" s="49">
        <f t="shared" si="66"/>
        <v>0</v>
      </c>
      <c r="M207" s="49"/>
      <c r="N207" s="84"/>
      <c r="O207" s="168"/>
      <c r="P207" s="169"/>
      <c r="Q207" s="183" t="str">
        <f t="shared" si="67"/>
        <v/>
      </c>
      <c r="R207" s="168" t="s">
        <v>32</v>
      </c>
      <c r="S207" s="169"/>
      <c r="T207" s="180" t="str">
        <f t="shared" si="68"/>
        <v>人</v>
      </c>
      <c r="U207" s="97"/>
      <c r="V207" s="111">
        <f t="shared" si="65"/>
        <v>0</v>
      </c>
      <c r="W207" s="100"/>
    </row>
    <row r="208" spans="1:23" s="2" customFormat="1" ht="25.5" hidden="1" customHeight="1">
      <c r="A208" s="177"/>
      <c r="B208" s="178" t="str">
        <f>MID(A208,1,MIN(IF(ISERROR(FIND({"县","市","区"},A208)),4^8,FIND({"县","市","区"},A208))))</f>
        <v/>
      </c>
      <c r="C208" s="178" t="str">
        <f>IF(ISERROR(MID(A208,LEN(B208)+1,MAX(IF(ISERROR(FIND({"道","乡","镇","处","场","区"},A208,LEN(B208)+1)),0,(FIND({"道","乡","镇","处","场","区"},A208,LEN(B208)+1))))-LEN(B208))),"",MID(A208,LEN(B208)+1,MIN(IF(ISERROR(FIND({"道","乡","镇","处","场","区"},A208,LEN(B208)+3)),4^8,(FIND({"道","乡","镇","处","场","区"},A208,LEN(B208)+3))))-LEN(B208)))</f>
        <v/>
      </c>
      <c r="D208" s="178" t="str">
        <f t="array" ref="D208">IF(ISERROR(MID(A208,LEN(B208)+LEN(C208)+1,MAX(IF(ISERROR(FIND({"区","村","会","场"},A208,LEN(B208)+LEN(C208)+1)),0,(FIND({"区","村","会","场"},A208,LEN(B208)+LEN(C208)+1))))-LEN(B208)-LEN(C208))),"",MID(A208,LEN(B208)+LEN(C208)+1,MAX(IF(ISERROR(FIND({"区","村","会","场"},A208,LEN(B208)+LEN(C208)+3)),0,(FIND({"区","村","会","场"},A208,LEN(B208)+LEN(C208)+3))))-LEN(B208)-LEN(C208)))</f>
        <v/>
      </c>
      <c r="E208" s="49"/>
      <c r="F208" s="49" t="str">
        <f t="array" ref="F208">IF(G208="","","项")</f>
        <v/>
      </c>
      <c r="G208" s="49"/>
      <c r="H208" s="49"/>
      <c r="I208" s="49"/>
      <c r="J208" s="49"/>
      <c r="K208" s="49"/>
      <c r="L208" s="49">
        <f t="shared" si="66"/>
        <v>0</v>
      </c>
      <c r="M208" s="49"/>
      <c r="N208" s="84"/>
      <c r="O208" s="168"/>
      <c r="P208" s="169"/>
      <c r="Q208" s="183" t="str">
        <f t="shared" si="67"/>
        <v/>
      </c>
      <c r="R208" s="168" t="s">
        <v>32</v>
      </c>
      <c r="S208" s="169"/>
      <c r="T208" s="180" t="str">
        <f t="shared" si="68"/>
        <v>人</v>
      </c>
      <c r="U208" s="97"/>
      <c r="V208" s="111">
        <f t="shared" si="65"/>
        <v>0</v>
      </c>
      <c r="W208" s="100"/>
    </row>
    <row r="209" spans="1:23" s="2" customFormat="1" ht="13.5" hidden="1" customHeight="1">
      <c r="A209" s="231" t="s">
        <v>135</v>
      </c>
      <c r="B209" s="232"/>
      <c r="C209" s="232"/>
      <c r="D209" s="232"/>
      <c r="E209" s="232"/>
      <c r="F209" s="232" t="s">
        <v>25</v>
      </c>
      <c r="G209" s="232">
        <f>SUM(G217:G222)</f>
        <v>0</v>
      </c>
      <c r="H209" s="232"/>
      <c r="I209" s="232"/>
      <c r="J209" s="232"/>
      <c r="K209" s="232"/>
      <c r="L209" s="232">
        <f t="shared" ref="L209:N209" si="69">SUM(L217:L222)</f>
        <v>0</v>
      </c>
      <c r="M209" s="232">
        <f t="shared" si="69"/>
        <v>0</v>
      </c>
      <c r="N209" s="232">
        <f t="shared" si="69"/>
        <v>0</v>
      </c>
      <c r="O209" s="88" t="s">
        <v>136</v>
      </c>
      <c r="P209" s="89">
        <f t="array" ref="P209">SUM(IF(ISERROR(SEARCH("污水处理",O217:O222)),0,1)*P217:P222)</f>
        <v>0</v>
      </c>
      <c r="Q209" s="182" t="s">
        <v>124</v>
      </c>
      <c r="R209" s="88"/>
      <c r="S209" s="142"/>
      <c r="T209" s="145"/>
      <c r="U209" s="146"/>
      <c r="V209" s="111">
        <f t="shared" si="65"/>
        <v>0</v>
      </c>
      <c r="W209" s="100"/>
    </row>
    <row r="210" spans="1:23" s="2" customFormat="1" ht="13.5" hidden="1" customHeight="1">
      <c r="A210" s="231"/>
      <c r="B210" s="232"/>
      <c r="C210" s="232"/>
      <c r="D210" s="232"/>
      <c r="E210" s="232"/>
      <c r="F210" s="232"/>
      <c r="G210" s="232"/>
      <c r="H210" s="232"/>
      <c r="I210" s="232"/>
      <c r="J210" s="232"/>
      <c r="K210" s="232"/>
      <c r="L210" s="232"/>
      <c r="M210" s="232"/>
      <c r="N210" s="232"/>
      <c r="O210" s="80" t="s">
        <v>137</v>
      </c>
      <c r="P210" s="81">
        <f t="array" ref="P210">SUM(IF(ISERROR(SEARCH("改水改厕",O217:O222)),0,1)*P217:P222)</f>
        <v>0</v>
      </c>
      <c r="Q210" s="131" t="s">
        <v>138</v>
      </c>
      <c r="R210" s="80" t="s">
        <v>32</v>
      </c>
      <c r="S210" s="137">
        <f t="array" ref="S210">SUM(IF(ISERROR(SEARCH("受益移民",R217:R222)),0,1)*S217:S222)</f>
        <v>0</v>
      </c>
      <c r="T210" s="147" t="s">
        <v>33</v>
      </c>
      <c r="U210" s="146"/>
      <c r="V210" s="111">
        <f t="shared" si="65"/>
        <v>0</v>
      </c>
      <c r="W210" s="100"/>
    </row>
    <row r="211" spans="1:23" s="2" customFormat="1" ht="13.5" hidden="1" customHeight="1">
      <c r="A211" s="231"/>
      <c r="B211" s="232"/>
      <c r="C211" s="232"/>
      <c r="D211" s="232"/>
      <c r="E211" s="232"/>
      <c r="F211" s="232"/>
      <c r="G211" s="232"/>
      <c r="H211" s="232"/>
      <c r="I211" s="232"/>
      <c r="J211" s="232"/>
      <c r="K211" s="232"/>
      <c r="L211" s="232"/>
      <c r="M211" s="232"/>
      <c r="N211" s="232"/>
      <c r="O211" s="80" t="s">
        <v>139</v>
      </c>
      <c r="P211" s="81">
        <f t="array" ref="P211">SUM(IF(ISERROR(SEARCH("绿化工程",O217:O222)),0,1)*P217:P222)</f>
        <v>0</v>
      </c>
      <c r="Q211" s="131" t="s">
        <v>53</v>
      </c>
      <c r="R211" s="80"/>
      <c r="S211" s="137"/>
      <c r="T211" s="147"/>
      <c r="U211" s="146"/>
      <c r="V211" s="111">
        <f t="shared" si="65"/>
        <v>0</v>
      </c>
      <c r="W211" s="100"/>
    </row>
    <row r="212" spans="1:23" s="2" customFormat="1" ht="13.5" hidden="1" customHeight="1">
      <c r="A212" s="231"/>
      <c r="B212" s="232"/>
      <c r="C212" s="232"/>
      <c r="D212" s="232"/>
      <c r="E212" s="232"/>
      <c r="F212" s="232"/>
      <c r="G212" s="232"/>
      <c r="H212" s="232"/>
      <c r="I212" s="232"/>
      <c r="J212" s="232"/>
      <c r="K212" s="232"/>
      <c r="L212" s="232"/>
      <c r="M212" s="232"/>
      <c r="N212" s="232"/>
      <c r="O212" s="80" t="s">
        <v>140</v>
      </c>
      <c r="P212" s="81">
        <f t="array" ref="P212">SUM(IF(ISERROR(SEARCH("亮化工程",O217:O222)),0,1)*P217:P222)</f>
        <v>0</v>
      </c>
      <c r="Q212" s="131" t="s">
        <v>53</v>
      </c>
      <c r="R212" s="80"/>
      <c r="S212" s="137"/>
      <c r="T212" s="147"/>
      <c r="U212" s="146"/>
      <c r="V212" s="111">
        <f t="shared" si="65"/>
        <v>0</v>
      </c>
      <c r="W212" s="100"/>
    </row>
    <row r="213" spans="1:23" s="2" customFormat="1" ht="13.5" hidden="1" customHeight="1">
      <c r="A213" s="231"/>
      <c r="B213" s="232"/>
      <c r="C213" s="232"/>
      <c r="D213" s="232"/>
      <c r="E213" s="232"/>
      <c r="F213" s="232"/>
      <c r="G213" s="232"/>
      <c r="H213" s="232"/>
      <c r="I213" s="232"/>
      <c r="J213" s="232"/>
      <c r="K213" s="232"/>
      <c r="L213" s="232"/>
      <c r="M213" s="232"/>
      <c r="N213" s="232"/>
      <c r="O213" s="80" t="s">
        <v>141</v>
      </c>
      <c r="P213" s="81">
        <f t="array" ref="P213">SUM(IF(ISERROR(SEARCH("垃圾处理",O217:O222)),0,1)*P217:P222)</f>
        <v>0</v>
      </c>
      <c r="Q213" s="131" t="s">
        <v>124</v>
      </c>
      <c r="R213" s="80"/>
      <c r="S213" s="137"/>
      <c r="T213" s="147"/>
      <c r="U213" s="146"/>
      <c r="V213" s="111">
        <f t="shared" si="65"/>
        <v>0</v>
      </c>
      <c r="W213" s="100"/>
    </row>
    <row r="214" spans="1:23" s="2" customFormat="1" ht="13.5" hidden="1" customHeight="1">
      <c r="A214" s="231"/>
      <c r="B214" s="232"/>
      <c r="C214" s="232"/>
      <c r="D214" s="232"/>
      <c r="E214" s="232"/>
      <c r="F214" s="232"/>
      <c r="G214" s="232"/>
      <c r="H214" s="232"/>
      <c r="I214" s="232"/>
      <c r="J214" s="232"/>
      <c r="K214" s="232"/>
      <c r="L214" s="232"/>
      <c r="M214" s="232"/>
      <c r="N214" s="232"/>
      <c r="O214" s="80" t="s">
        <v>142</v>
      </c>
      <c r="P214" s="81">
        <f t="array" ref="P214">SUM(IF(ISERROR(SEARCH("村内区间道硬化",O217:O222)),0,1)*P217:P222)</f>
        <v>0</v>
      </c>
      <c r="Q214" s="131" t="s">
        <v>56</v>
      </c>
      <c r="R214" s="80"/>
      <c r="S214" s="137"/>
      <c r="T214" s="147"/>
      <c r="U214" s="146"/>
      <c r="V214" s="111">
        <f t="shared" si="65"/>
        <v>0</v>
      </c>
      <c r="W214" s="100"/>
    </row>
    <row r="215" spans="1:23" s="2" customFormat="1" ht="13.5" hidden="1" customHeight="1">
      <c r="A215" s="231"/>
      <c r="B215" s="232"/>
      <c r="C215" s="232"/>
      <c r="D215" s="232"/>
      <c r="E215" s="232"/>
      <c r="F215" s="232"/>
      <c r="G215" s="232"/>
      <c r="H215" s="232"/>
      <c r="I215" s="232"/>
      <c r="J215" s="232"/>
      <c r="K215" s="232"/>
      <c r="L215" s="232"/>
      <c r="M215" s="232"/>
      <c r="N215" s="232"/>
      <c r="O215" s="80" t="s">
        <v>143</v>
      </c>
      <c r="P215" s="81">
        <f t="array" ref="P215">SUM(IF(ISERROR(SEARCH("危房改造",O217:O222)),0,1)*P217:P222)</f>
        <v>0</v>
      </c>
      <c r="Q215" s="131" t="s">
        <v>128</v>
      </c>
      <c r="R215" s="80"/>
      <c r="S215" s="137"/>
      <c r="T215" s="147"/>
      <c r="U215" s="146"/>
      <c r="V215" s="111">
        <f t="shared" si="65"/>
        <v>0</v>
      </c>
      <c r="W215" s="100"/>
    </row>
    <row r="216" spans="1:23" s="2" customFormat="1" ht="13.5" hidden="1" customHeight="1">
      <c r="A216" s="231"/>
      <c r="B216" s="232"/>
      <c r="C216" s="232"/>
      <c r="D216" s="232"/>
      <c r="E216" s="232"/>
      <c r="F216" s="232"/>
      <c r="G216" s="232"/>
      <c r="H216" s="232"/>
      <c r="I216" s="232"/>
      <c r="J216" s="232"/>
      <c r="K216" s="232"/>
      <c r="L216" s="232"/>
      <c r="M216" s="232"/>
      <c r="N216" s="232"/>
      <c r="O216" s="90" t="s">
        <v>58</v>
      </c>
      <c r="P216" s="91">
        <f t="array" ref="P216">SUM(IF(ISERROR(SEARCH("其他",O217:O222)),0,1)*P217:P222)</f>
        <v>0</v>
      </c>
      <c r="Q216" s="179" t="s">
        <v>53</v>
      </c>
      <c r="R216" s="90"/>
      <c r="S216" s="149"/>
      <c r="T216" s="148"/>
      <c r="U216" s="146"/>
      <c r="V216" s="111">
        <f t="shared" si="65"/>
        <v>0</v>
      </c>
      <c r="W216" s="100"/>
    </row>
    <row r="217" spans="1:23" s="2" customFormat="1" ht="25.5" hidden="1" customHeight="1">
      <c r="A217" s="154"/>
      <c r="B217" s="21" t="str">
        <f>MID(A217,1,MIN(IF(ISERROR(FIND({"县","市","区"},A217)),4^8,FIND({"县","市","区"},A217))))</f>
        <v/>
      </c>
      <c r="C217" s="21" t="str">
        <f>IF(ISERROR(MID(A217,LEN(B217)+1,MAX(IF(ISERROR(FIND({"道","乡","镇","处","场","区"},A217,LEN(B217)+1)),0,(FIND({"道","乡","镇","处","场","区"},A217,LEN(B217)+1))))-LEN(B217))),"",MID(A217,LEN(B217)+1,MIN(IF(ISERROR(FIND({"道","乡","镇","处","场","区"},A217,LEN(B217)+3)),4^8,(FIND({"道","乡","镇","处","场","区"},A217,LEN(B217)+3))))-LEN(B217)))</f>
        <v/>
      </c>
      <c r="D217" s="21" t="str">
        <f t="array" ref="D217">IF(ISERROR(MID(A217,LEN(B217)+LEN(C217)+1,MAX(IF(ISERROR(FIND({"区","村","会","场"},A217,LEN(B217)+LEN(C217)+1)),0,(FIND({"区","村","会","场"},A217,LEN(B217)+LEN(C217)+1))))-LEN(B217)-LEN(C217))),"",MID(A217,LEN(B217)+LEN(C217)+1,MAX(IF(ISERROR(FIND({"区","村","会","场"},A217,LEN(B217)+LEN(C217)+3)),0,(FIND({"区","村","会","场"},A217,LEN(B217)+LEN(C217)+3))))-LEN(B217)-LEN(C217)))</f>
        <v/>
      </c>
      <c r="E217" s="50"/>
      <c r="F217" s="50" t="str">
        <f t="array" ref="F217">IF(G217="","","项")</f>
        <v/>
      </c>
      <c r="G217" s="50"/>
      <c r="H217" s="50"/>
      <c r="I217" s="50"/>
      <c r="J217" s="50"/>
      <c r="K217" s="50"/>
      <c r="L217" s="50">
        <f t="shared" ref="L217:L222" si="70">SUM(M217:N217)</f>
        <v>0</v>
      </c>
      <c r="M217" s="50"/>
      <c r="N217" s="85"/>
      <c r="O217" s="159"/>
      <c r="P217" s="58"/>
      <c r="Q217" s="175" t="str">
        <f t="shared" ref="Q217:Q222" si="71">IF(O217="污水处理","处",IF(O217="垃圾池","个",IF(O217="其他","宗",IF(O217="通信广播类其他","宗",IF(O217="","","宗")))))</f>
        <v/>
      </c>
      <c r="R217" s="159" t="s">
        <v>32</v>
      </c>
      <c r="S217" s="58"/>
      <c r="T217" s="176" t="str">
        <f t="shared" ref="T217:T222" si="72">IF(R217="受益移民","人",IF(R217="受益牲畜","头",""))</f>
        <v>人</v>
      </c>
      <c r="U217" s="97"/>
      <c r="V217" s="111">
        <f t="shared" si="65"/>
        <v>0</v>
      </c>
      <c r="W217" s="100"/>
    </row>
    <row r="218" spans="1:23" s="2" customFormat="1" ht="25.5" hidden="1" customHeight="1">
      <c r="A218" s="154"/>
      <c r="B218" s="21" t="str">
        <f>MID(A218,1,MIN(IF(ISERROR(FIND({"县","市","区"},A218)),4^8,FIND({"县","市","区"},A218))))</f>
        <v/>
      </c>
      <c r="C218" s="21" t="str">
        <f>IF(ISERROR(MID(A218,LEN(B218)+1,MAX(IF(ISERROR(FIND({"道","乡","镇","处","场","区"},A218,LEN(B218)+1)),0,(FIND({"道","乡","镇","处","场","区"},A218,LEN(B218)+1))))-LEN(B218))),"",MID(A218,LEN(B218)+1,MIN(IF(ISERROR(FIND({"道","乡","镇","处","场","区"},A218,LEN(B218)+3)),4^8,(FIND({"道","乡","镇","处","场","区"},A218,LEN(B218)+3))))-LEN(B218)))</f>
        <v/>
      </c>
      <c r="D218" s="21" t="str">
        <f t="array" ref="D218">IF(ISERROR(MID(A218,LEN(B218)+LEN(C218)+1,MAX(IF(ISERROR(FIND({"区","村","会","场"},A218,LEN(B218)+LEN(C218)+1)),0,(FIND({"区","村","会","场"},A218,LEN(B218)+LEN(C218)+1))))-LEN(B218)-LEN(C218))),"",MID(A218,LEN(B218)+LEN(C218)+1,MAX(IF(ISERROR(FIND({"区","村","会","场"},A218,LEN(B218)+LEN(C218)+3)),0,(FIND({"区","村","会","场"},A218,LEN(B218)+LEN(C218)+3))))-LEN(B218)-LEN(C218)))</f>
        <v/>
      </c>
      <c r="E218" s="50"/>
      <c r="F218" s="50" t="str">
        <f t="array" ref="F218">IF(G218="","","项")</f>
        <v/>
      </c>
      <c r="G218" s="50"/>
      <c r="H218" s="50"/>
      <c r="I218" s="50"/>
      <c r="J218" s="50"/>
      <c r="K218" s="50"/>
      <c r="L218" s="50">
        <f t="shared" si="70"/>
        <v>0</v>
      </c>
      <c r="M218" s="50"/>
      <c r="N218" s="85"/>
      <c r="O218" s="159"/>
      <c r="P218" s="58"/>
      <c r="Q218" s="175" t="str">
        <f t="shared" si="71"/>
        <v/>
      </c>
      <c r="R218" s="159" t="s">
        <v>32</v>
      </c>
      <c r="S218" s="58"/>
      <c r="T218" s="176" t="str">
        <f t="shared" si="72"/>
        <v>人</v>
      </c>
      <c r="U218" s="97"/>
      <c r="V218" s="111">
        <f t="shared" si="65"/>
        <v>0</v>
      </c>
      <c r="W218" s="100"/>
    </row>
    <row r="219" spans="1:23" s="2" customFormat="1" ht="25.5" hidden="1" customHeight="1">
      <c r="A219" s="154"/>
      <c r="B219" s="21" t="str">
        <f>MID(A219,1,MIN(IF(ISERROR(FIND({"县","市","区"},A219)),4^8,FIND({"县","市","区"},A219))))</f>
        <v/>
      </c>
      <c r="C219" s="21" t="str">
        <f>IF(ISERROR(MID(A219,LEN(B219)+1,MAX(IF(ISERROR(FIND({"道","乡","镇","处","场","区"},A219,LEN(B219)+1)),0,(FIND({"道","乡","镇","处","场","区"},A219,LEN(B219)+1))))-LEN(B219))),"",MID(A219,LEN(B219)+1,MIN(IF(ISERROR(FIND({"道","乡","镇","处","场","区"},A219,LEN(B219)+3)),4^8,(FIND({"道","乡","镇","处","场","区"},A219,LEN(B219)+3))))-LEN(B219)))</f>
        <v/>
      </c>
      <c r="D219" s="21" t="str">
        <f t="array" ref="D219">IF(ISERROR(MID(A219,LEN(B219)+LEN(C219)+1,MAX(IF(ISERROR(FIND({"区","村","会","场"},A219,LEN(B219)+LEN(C219)+1)),0,(FIND({"区","村","会","场"},A219,LEN(B219)+LEN(C219)+1))))-LEN(B219)-LEN(C219))),"",MID(A219,LEN(B219)+LEN(C219)+1,MAX(IF(ISERROR(FIND({"区","村","会","场"},A219,LEN(B219)+LEN(C219)+3)),0,(FIND({"区","村","会","场"},A219,LEN(B219)+LEN(C219)+3))))-LEN(B219)-LEN(C219)))</f>
        <v/>
      </c>
      <c r="E219" s="50"/>
      <c r="F219" s="50" t="str">
        <f t="array" ref="F219">IF(G219="","","项")</f>
        <v/>
      </c>
      <c r="G219" s="50"/>
      <c r="H219" s="50"/>
      <c r="I219" s="50"/>
      <c r="J219" s="50"/>
      <c r="K219" s="50"/>
      <c r="L219" s="50">
        <f t="shared" si="70"/>
        <v>0</v>
      </c>
      <c r="M219" s="50"/>
      <c r="N219" s="85"/>
      <c r="O219" s="159"/>
      <c r="P219" s="58"/>
      <c r="Q219" s="175" t="str">
        <f t="shared" si="71"/>
        <v/>
      </c>
      <c r="R219" s="159" t="s">
        <v>32</v>
      </c>
      <c r="S219" s="58"/>
      <c r="T219" s="176" t="str">
        <f t="shared" si="72"/>
        <v>人</v>
      </c>
      <c r="U219" s="97"/>
      <c r="V219" s="111">
        <f t="shared" si="65"/>
        <v>0</v>
      </c>
      <c r="W219" s="100"/>
    </row>
    <row r="220" spans="1:23" s="2" customFormat="1" ht="25.5" hidden="1" customHeight="1">
      <c r="A220" s="154"/>
      <c r="B220" s="21" t="str">
        <f>MID(A220,1,MIN(IF(ISERROR(FIND({"县","市","区"},A220)),4^8,FIND({"县","市","区"},A220))))</f>
        <v/>
      </c>
      <c r="C220" s="21" t="str">
        <f>IF(ISERROR(MID(A220,LEN(B220)+1,MAX(IF(ISERROR(FIND({"道","乡","镇","处","场","区"},A220,LEN(B220)+1)),0,(FIND({"道","乡","镇","处","场","区"},A220,LEN(B220)+1))))-LEN(B220))),"",MID(A220,LEN(B220)+1,MIN(IF(ISERROR(FIND({"道","乡","镇","处","场","区"},A220,LEN(B220)+3)),4^8,(FIND({"道","乡","镇","处","场","区"},A220,LEN(B220)+3))))-LEN(B220)))</f>
        <v/>
      </c>
      <c r="D220" s="21" t="str">
        <f t="array" ref="D220">IF(ISERROR(MID(A220,LEN(B220)+LEN(C220)+1,MAX(IF(ISERROR(FIND({"区","村","会","场"},A220,LEN(B220)+LEN(C220)+1)),0,(FIND({"区","村","会","场"},A220,LEN(B220)+LEN(C220)+1))))-LEN(B220)-LEN(C220))),"",MID(A220,LEN(B220)+LEN(C220)+1,MAX(IF(ISERROR(FIND({"区","村","会","场"},A220,LEN(B220)+LEN(C220)+3)),0,(FIND({"区","村","会","场"},A220,LEN(B220)+LEN(C220)+3))))-LEN(B220)-LEN(C220)))</f>
        <v/>
      </c>
      <c r="E220" s="50"/>
      <c r="F220" s="50" t="str">
        <f t="array" ref="F220">IF(G220="","","项")</f>
        <v/>
      </c>
      <c r="G220" s="50"/>
      <c r="H220" s="50"/>
      <c r="I220" s="50"/>
      <c r="J220" s="50"/>
      <c r="K220" s="50"/>
      <c r="L220" s="50">
        <f t="shared" si="70"/>
        <v>0</v>
      </c>
      <c r="M220" s="50"/>
      <c r="N220" s="85"/>
      <c r="O220" s="159"/>
      <c r="P220" s="58"/>
      <c r="Q220" s="175" t="str">
        <f t="shared" si="71"/>
        <v/>
      </c>
      <c r="R220" s="159" t="s">
        <v>32</v>
      </c>
      <c r="S220" s="58"/>
      <c r="T220" s="176" t="str">
        <f t="shared" si="72"/>
        <v>人</v>
      </c>
      <c r="U220" s="97"/>
      <c r="V220" s="111">
        <f t="shared" si="65"/>
        <v>0</v>
      </c>
      <c r="W220" s="100"/>
    </row>
    <row r="221" spans="1:23" s="2" customFormat="1" ht="25.5" hidden="1" customHeight="1">
      <c r="A221" s="154"/>
      <c r="B221" s="21" t="str">
        <f>MID(A221,1,MIN(IF(ISERROR(FIND({"县","市","区"},A221)),4^8,FIND({"县","市","区"},A221))))</f>
        <v/>
      </c>
      <c r="C221" s="21" t="str">
        <f>IF(ISERROR(MID(A221,LEN(B221)+1,MAX(IF(ISERROR(FIND({"道","乡","镇","处","场","区"},A221,LEN(B221)+1)),0,(FIND({"道","乡","镇","处","场","区"},A221,LEN(B221)+1))))-LEN(B221))),"",MID(A221,LEN(B221)+1,MIN(IF(ISERROR(FIND({"道","乡","镇","处","场","区"},A221,LEN(B221)+3)),4^8,(FIND({"道","乡","镇","处","场","区"},A221,LEN(B221)+3))))-LEN(B221)))</f>
        <v/>
      </c>
      <c r="D221" s="21" t="str">
        <f t="array" ref="D221">IF(ISERROR(MID(A221,LEN(B221)+LEN(C221)+1,MAX(IF(ISERROR(FIND({"区","村","会","场"},A221,LEN(B221)+LEN(C221)+1)),0,(FIND({"区","村","会","场"},A221,LEN(B221)+LEN(C221)+1))))-LEN(B221)-LEN(C221))),"",MID(A221,LEN(B221)+LEN(C221)+1,MAX(IF(ISERROR(FIND({"区","村","会","场"},A221,LEN(B221)+LEN(C221)+3)),0,(FIND({"区","村","会","场"},A221,LEN(B221)+LEN(C221)+3))))-LEN(B221)-LEN(C221)))</f>
        <v/>
      </c>
      <c r="E221" s="50"/>
      <c r="F221" s="50" t="str">
        <f t="array" ref="F221">IF(G221="","","项")</f>
        <v/>
      </c>
      <c r="G221" s="50"/>
      <c r="H221" s="50"/>
      <c r="I221" s="50"/>
      <c r="J221" s="50"/>
      <c r="K221" s="50"/>
      <c r="L221" s="50">
        <f t="shared" si="70"/>
        <v>0</v>
      </c>
      <c r="M221" s="50"/>
      <c r="N221" s="85"/>
      <c r="O221" s="159"/>
      <c r="P221" s="58"/>
      <c r="Q221" s="175" t="str">
        <f t="shared" si="71"/>
        <v/>
      </c>
      <c r="R221" s="159" t="s">
        <v>32</v>
      </c>
      <c r="S221" s="58"/>
      <c r="T221" s="176" t="str">
        <f t="shared" si="72"/>
        <v>人</v>
      </c>
      <c r="U221" s="97"/>
      <c r="V221" s="111">
        <f t="shared" si="65"/>
        <v>0</v>
      </c>
      <c r="W221" s="100"/>
    </row>
    <row r="222" spans="1:23" s="2" customFormat="1" ht="25.5" hidden="1" customHeight="1">
      <c r="A222" s="154"/>
      <c r="B222" s="21" t="str">
        <f>MID(A222,1,MIN(IF(ISERROR(FIND({"县","市","区"},A222)),4^8,FIND({"县","市","区"},A222))))</f>
        <v/>
      </c>
      <c r="C222" s="21" t="str">
        <f>IF(ISERROR(MID(A222,LEN(B222)+1,MAX(IF(ISERROR(FIND({"道","乡","镇","处","场","区"},A222,LEN(B222)+1)),0,(FIND({"道","乡","镇","处","场","区"},A222,LEN(B222)+1))))-LEN(B222))),"",MID(A222,LEN(B222)+1,MIN(IF(ISERROR(FIND({"道","乡","镇","处","场","区"},A222,LEN(B222)+3)),4^8,(FIND({"道","乡","镇","处","场","区"},A222,LEN(B222)+3))))-LEN(B222)))</f>
        <v/>
      </c>
      <c r="D222" s="21" t="str">
        <f t="array" ref="D222">IF(ISERROR(MID(A222,LEN(B222)+LEN(C222)+1,MAX(IF(ISERROR(FIND({"区","村","会","场"},A222,LEN(B222)+LEN(C222)+1)),0,(FIND({"区","村","会","场"},A222,LEN(B222)+LEN(C222)+1))))-LEN(B222)-LEN(C222))),"",MID(A222,LEN(B222)+LEN(C222)+1,MAX(IF(ISERROR(FIND({"区","村","会","场"},A222,LEN(B222)+LEN(C222)+3)),0,(FIND({"区","村","会","场"},A222,LEN(B222)+LEN(C222)+3))))-LEN(B222)-LEN(C222)))</f>
        <v/>
      </c>
      <c r="E222" s="50"/>
      <c r="F222" s="50" t="str">
        <f t="array" ref="F222">IF(G222="","","项")</f>
        <v/>
      </c>
      <c r="G222" s="50"/>
      <c r="H222" s="50"/>
      <c r="I222" s="50"/>
      <c r="J222" s="50"/>
      <c r="K222" s="50"/>
      <c r="L222" s="50">
        <f t="shared" si="70"/>
        <v>0</v>
      </c>
      <c r="M222" s="50"/>
      <c r="N222" s="85"/>
      <c r="O222" s="159"/>
      <c r="P222" s="58"/>
      <c r="Q222" s="175" t="str">
        <f t="shared" si="71"/>
        <v/>
      </c>
      <c r="R222" s="159" t="s">
        <v>32</v>
      </c>
      <c r="S222" s="58"/>
      <c r="T222" s="176" t="str">
        <f t="shared" si="72"/>
        <v>人</v>
      </c>
      <c r="U222" s="97"/>
      <c r="V222" s="111">
        <f t="shared" si="65"/>
        <v>0</v>
      </c>
      <c r="W222" s="100"/>
    </row>
    <row r="223" spans="1:23" s="7" customFormat="1" ht="21.75" customHeight="1">
      <c r="A223" s="33" t="s">
        <v>145</v>
      </c>
      <c r="B223" s="34"/>
      <c r="C223" s="34"/>
      <c r="D223" s="34"/>
      <c r="E223" s="34"/>
      <c r="F223" s="34" t="s">
        <v>25</v>
      </c>
      <c r="G223" s="36">
        <f>G224+G233+G239+G244</f>
        <v>2</v>
      </c>
      <c r="H223" s="34"/>
      <c r="I223" s="34"/>
      <c r="J223" s="34"/>
      <c r="K223" s="36"/>
      <c r="L223" s="36">
        <f>L224+L233+L239+L244</f>
        <v>17.600000000000001</v>
      </c>
      <c r="M223" s="36">
        <f>M224+M233+M239+M244</f>
        <v>17.600000000000001</v>
      </c>
      <c r="N223" s="36">
        <f>N224+N233+N239</f>
        <v>0</v>
      </c>
      <c r="O223" s="77"/>
      <c r="P223" s="78"/>
      <c r="Q223" s="121"/>
      <c r="R223" s="192"/>
      <c r="S223" s="156"/>
      <c r="T223" s="193"/>
      <c r="U223" s="194"/>
      <c r="V223" s="111">
        <f t="shared" si="65"/>
        <v>19.600000000000001</v>
      </c>
      <c r="W223" s="126"/>
    </row>
    <row r="224" spans="1:23" s="2" customFormat="1" ht="13.5" customHeight="1">
      <c r="A224" s="231" t="s">
        <v>146</v>
      </c>
      <c r="B224" s="232"/>
      <c r="C224" s="232"/>
      <c r="D224" s="232"/>
      <c r="E224" s="232"/>
      <c r="F224" s="232" t="s">
        <v>25</v>
      </c>
      <c r="G224" s="232">
        <f>SUM(G227:G232)</f>
        <v>1</v>
      </c>
      <c r="H224" s="232"/>
      <c r="I224" s="232"/>
      <c r="J224" s="232"/>
      <c r="K224" s="232"/>
      <c r="L224" s="232">
        <f t="shared" ref="L224:N224" si="73">SUM(L227:L232)</f>
        <v>4</v>
      </c>
      <c r="M224" s="232">
        <f t="shared" si="73"/>
        <v>4</v>
      </c>
      <c r="N224" s="232">
        <f t="shared" si="73"/>
        <v>0</v>
      </c>
      <c r="O224" s="88" t="s">
        <v>147</v>
      </c>
      <c r="P224" s="89"/>
      <c r="Q224" s="145" t="s">
        <v>148</v>
      </c>
      <c r="R224" s="88"/>
      <c r="S224" s="142"/>
      <c r="T224" s="145"/>
      <c r="U224" s="146"/>
      <c r="V224" s="111">
        <f t="shared" si="65"/>
        <v>5</v>
      </c>
      <c r="W224" s="100"/>
    </row>
    <row r="225" spans="1:23" s="2" customFormat="1" ht="13.5" customHeight="1">
      <c r="A225" s="231"/>
      <c r="B225" s="232"/>
      <c r="C225" s="232"/>
      <c r="D225" s="232"/>
      <c r="E225" s="232"/>
      <c r="F225" s="232"/>
      <c r="G225" s="232"/>
      <c r="H225" s="232"/>
      <c r="I225" s="232"/>
      <c r="J225" s="232"/>
      <c r="K225" s="232"/>
      <c r="L225" s="232"/>
      <c r="M225" s="232"/>
      <c r="N225" s="232"/>
      <c r="O225" s="185" t="s">
        <v>149</v>
      </c>
      <c r="P225" s="186">
        <f t="array" ref="P225">SUM(IF(ISERROR(SEARCH("就业技能培训",O227:O232)),0,1)*P227:P232)</f>
        <v>20</v>
      </c>
      <c r="Q225" s="195" t="s">
        <v>148</v>
      </c>
      <c r="R225" s="80" t="s">
        <v>150</v>
      </c>
      <c r="S225" s="137">
        <f t="array" ref="S225">SUM(IF(ISERROR(SEARCH("培训移民",R227:R232)),0,1)*S227:S232)</f>
        <v>20</v>
      </c>
      <c r="T225" s="147" t="s">
        <v>33</v>
      </c>
      <c r="U225" s="146"/>
      <c r="V225" s="111">
        <f t="shared" si="65"/>
        <v>40</v>
      </c>
      <c r="W225" s="100"/>
    </row>
    <row r="226" spans="1:23" s="2" customFormat="1" ht="13.5" hidden="1" customHeight="1">
      <c r="A226" s="228"/>
      <c r="B226" s="234"/>
      <c r="C226" s="234"/>
      <c r="D226" s="234"/>
      <c r="E226" s="234"/>
      <c r="F226" s="234"/>
      <c r="G226" s="234"/>
      <c r="H226" s="234"/>
      <c r="I226" s="234"/>
      <c r="J226" s="234"/>
      <c r="K226" s="234"/>
      <c r="L226" s="234"/>
      <c r="M226" s="234"/>
      <c r="N226" s="234"/>
      <c r="O226" s="90" t="s">
        <v>151</v>
      </c>
      <c r="P226" s="91">
        <f t="array" ref="P226">SUM(IF(ISERROR(SEARCH("劳动技能类其他培训",O227:O232)),0,1)*P227:P232)</f>
        <v>0</v>
      </c>
      <c r="Q226" s="148" t="s">
        <v>148</v>
      </c>
      <c r="R226" s="90"/>
      <c r="S226" s="171"/>
      <c r="T226" s="148"/>
      <c r="U226" s="146"/>
      <c r="V226" s="111">
        <f t="shared" si="65"/>
        <v>0</v>
      </c>
      <c r="W226" s="100"/>
    </row>
    <row r="227" spans="1:23" s="2" customFormat="1" ht="25.5" customHeight="1">
      <c r="A227" s="177" t="s">
        <v>213</v>
      </c>
      <c r="B227" s="178" t="str">
        <f>MID(A227,1,MIN(IF(ISERROR(FIND({"县","市","区"},A227)),4^8,FIND({"县","市","区"},A227))))</f>
        <v>柳叶湖区</v>
      </c>
      <c r="C227" s="178" t="str">
        <f>IF(ISERROR(MID(A227,LEN(B227)+1,MAX(IF(ISERROR(FIND({"道","乡","镇","处","场","区"},A227,LEN(B227)+1)),0,(FIND({"道","乡","镇","处","场","区"},A227,LEN(B227)+1))))-LEN(B227))),"",MID(A227,LEN(B227)+1,MIN(IF(ISERROR(FIND({"道","乡","镇","处","场","区"},A227,LEN(B227)+3)),4^8,(FIND({"道","乡","镇","处","场","区"},A227,LEN(B227)+3))))-LEN(B227)))</f>
        <v/>
      </c>
      <c r="D227" s="178" t="str">
        <f t="array" ref="D227">IF(ISERROR(MID(A227,LEN(B227)+LEN(C227)+1,MAX(IF(ISERROR(FIND({"区","村","会","场"},A227,LEN(B227)+LEN(C227)+1)),0,(FIND({"区","村","会","场"},A227,LEN(B227)+LEN(C227)+1))))-LEN(B227)-LEN(C227))),"",MID(A227,LEN(B227)+LEN(C227)+1,MAX(IF(ISERROR(FIND({"区","村","会","场"},A227,LEN(B227)+LEN(C227)+3)),0,(FIND({"区","村","会","场"},A227,LEN(B227)+LEN(C227)+3))))-LEN(B227)-LEN(C227)))</f>
        <v/>
      </c>
      <c r="E227" s="49" t="s">
        <v>29</v>
      </c>
      <c r="F227" s="49" t="str">
        <f t="array" ref="F227">IF(G227="","","项")</f>
        <v>项</v>
      </c>
      <c r="G227" s="49">
        <v>1</v>
      </c>
      <c r="H227" s="49"/>
      <c r="I227" s="49"/>
      <c r="J227" s="49"/>
      <c r="K227" s="49"/>
      <c r="L227" s="49">
        <f t="shared" ref="L227:L232" si="74">SUM(M227:N227)</f>
        <v>4</v>
      </c>
      <c r="M227" s="49">
        <v>4</v>
      </c>
      <c r="N227" s="84"/>
      <c r="O227" s="159" t="s">
        <v>149</v>
      </c>
      <c r="P227" s="58">
        <v>20</v>
      </c>
      <c r="Q227" s="176" t="str">
        <f t="shared" ref="Q227:Q232" si="75">IF(O227="","","人.次")</f>
        <v>人.次</v>
      </c>
      <c r="R227" s="168" t="s">
        <v>150</v>
      </c>
      <c r="S227" s="169">
        <v>20</v>
      </c>
      <c r="T227" s="180" t="str">
        <f t="shared" ref="T227:T232" si="76">IF(R227="","","人")</f>
        <v>人</v>
      </c>
      <c r="U227" s="97"/>
      <c r="V227" s="111">
        <f t="shared" si="65"/>
        <v>45</v>
      </c>
      <c r="W227" s="100"/>
    </row>
    <row r="228" spans="1:23" s="2" customFormat="1" ht="25.5" hidden="1" customHeight="1">
      <c r="A228" s="177"/>
      <c r="B228" s="178" t="str">
        <f>MID(A228,1,MIN(IF(ISERROR(FIND({"县","市","区"},A228)),4^8,FIND({"县","市","区"},A228))))</f>
        <v/>
      </c>
      <c r="C228" s="178" t="str">
        <f>IF(ISERROR(MID(A228,LEN(B228)+1,MAX(IF(ISERROR(FIND({"道","乡","镇","处","场","区"},A228,LEN(B228)+1)),0,(FIND({"道","乡","镇","处","场","区"},A228,LEN(B228)+1))))-LEN(B228))),"",MID(A228,LEN(B228)+1,MIN(IF(ISERROR(FIND({"道","乡","镇","处","场","区"},A228,LEN(B228)+3)),4^8,(FIND({"道","乡","镇","处","场","区"},A228,LEN(B228)+3))))-LEN(B228)))</f>
        <v/>
      </c>
      <c r="D228" s="178" t="str">
        <f t="array" ref="D228">IF(ISERROR(MID(A228,LEN(B228)+LEN(C228)+1,MAX(IF(ISERROR(FIND({"区","村","会","场"},A228,LEN(B228)+LEN(C228)+1)),0,(FIND({"区","村","会","场"},A228,LEN(B228)+LEN(C228)+1))))-LEN(B228)-LEN(C228))),"",MID(A228,LEN(B228)+LEN(C228)+1,MAX(IF(ISERROR(FIND({"区","村","会","场"},A228,LEN(B228)+LEN(C228)+3)),0,(FIND({"区","村","会","场"},A228,LEN(B228)+LEN(C228)+3))))-LEN(B228)-LEN(C228)))</f>
        <v/>
      </c>
      <c r="E228" s="49"/>
      <c r="F228" s="49" t="str">
        <f t="array" ref="F228">IF(G228="","","项")</f>
        <v/>
      </c>
      <c r="G228" s="49"/>
      <c r="H228" s="49"/>
      <c r="I228" s="49"/>
      <c r="J228" s="49"/>
      <c r="K228" s="49"/>
      <c r="L228" s="49">
        <f t="shared" si="74"/>
        <v>0</v>
      </c>
      <c r="M228" s="49"/>
      <c r="N228" s="84"/>
      <c r="O228" s="166"/>
      <c r="P228" s="53"/>
      <c r="Q228" s="196" t="str">
        <f t="shared" si="75"/>
        <v/>
      </c>
      <c r="R228" s="168" t="s">
        <v>150</v>
      </c>
      <c r="S228" s="169"/>
      <c r="T228" s="180" t="str">
        <f t="shared" si="76"/>
        <v>人</v>
      </c>
      <c r="U228" s="97"/>
      <c r="V228" s="111">
        <f t="shared" si="65"/>
        <v>0</v>
      </c>
      <c r="W228" s="100"/>
    </row>
    <row r="229" spans="1:23" s="2" customFormat="1" ht="25.5" hidden="1" customHeight="1">
      <c r="A229" s="177"/>
      <c r="B229" s="178" t="str">
        <f>MID(A229,1,MIN(IF(ISERROR(FIND({"县","市","区"},A229)),4^8,FIND({"县","市","区"},A229))))</f>
        <v/>
      </c>
      <c r="C229" s="178" t="str">
        <f>IF(ISERROR(MID(A229,LEN(B229)+1,MAX(IF(ISERROR(FIND({"道","乡","镇","处","场","区"},A229,LEN(B229)+1)),0,(FIND({"道","乡","镇","处","场","区"},A229,LEN(B229)+1))))-LEN(B229))),"",MID(A229,LEN(B229)+1,MIN(IF(ISERROR(FIND({"道","乡","镇","处","场","区"},A229,LEN(B229)+3)),4^8,(FIND({"道","乡","镇","处","场","区"},A229,LEN(B229)+3))))-LEN(B229)))</f>
        <v/>
      </c>
      <c r="D229" s="178" t="str">
        <f t="array" ref="D229">IF(ISERROR(MID(A229,LEN(B229)+LEN(C229)+1,MAX(IF(ISERROR(FIND({"区","村","会","场"},A229,LEN(B229)+LEN(C229)+1)),0,(FIND({"区","村","会","场"},A229,LEN(B229)+LEN(C229)+1))))-LEN(B229)-LEN(C229))),"",MID(A229,LEN(B229)+LEN(C229)+1,MAX(IF(ISERROR(FIND({"区","村","会","场"},A229,LEN(B229)+LEN(C229)+3)),0,(FIND({"区","村","会","场"},A229,LEN(B229)+LEN(C229)+3))))-LEN(B229)-LEN(C229)))</f>
        <v/>
      </c>
      <c r="E229" s="49"/>
      <c r="F229" s="49" t="str">
        <f t="array" ref="F229">IF(G229="","","项")</f>
        <v/>
      </c>
      <c r="G229" s="49"/>
      <c r="H229" s="49"/>
      <c r="I229" s="49"/>
      <c r="J229" s="49"/>
      <c r="K229" s="49"/>
      <c r="L229" s="49">
        <f t="shared" si="74"/>
        <v>0</v>
      </c>
      <c r="M229" s="49"/>
      <c r="N229" s="84"/>
      <c r="O229" s="166"/>
      <c r="P229" s="53"/>
      <c r="Q229" s="196" t="str">
        <f t="shared" si="75"/>
        <v/>
      </c>
      <c r="R229" s="168" t="s">
        <v>150</v>
      </c>
      <c r="S229" s="169"/>
      <c r="T229" s="180" t="str">
        <f t="shared" si="76"/>
        <v>人</v>
      </c>
      <c r="U229" s="97"/>
      <c r="V229" s="111">
        <f t="shared" si="65"/>
        <v>0</v>
      </c>
      <c r="W229" s="100"/>
    </row>
    <row r="230" spans="1:23" s="2" customFormat="1" ht="25.5" hidden="1" customHeight="1">
      <c r="A230" s="177"/>
      <c r="B230" s="178" t="str">
        <f>MID(A230,1,MIN(IF(ISERROR(FIND({"县","市","区"},A230)),4^8,FIND({"县","市","区"},A230))))</f>
        <v/>
      </c>
      <c r="C230" s="178" t="str">
        <f>IF(ISERROR(MID(A230,LEN(B230)+1,MAX(IF(ISERROR(FIND({"道","乡","镇","处","场","区"},A230,LEN(B230)+1)),0,(FIND({"道","乡","镇","处","场","区"},A230,LEN(B230)+1))))-LEN(B230))),"",MID(A230,LEN(B230)+1,MIN(IF(ISERROR(FIND({"道","乡","镇","处","场","区"},A230,LEN(B230)+3)),4^8,(FIND({"道","乡","镇","处","场","区"},A230,LEN(B230)+3))))-LEN(B230)))</f>
        <v/>
      </c>
      <c r="D230" s="178" t="str">
        <f t="array" ref="D230">IF(ISERROR(MID(A230,LEN(B230)+LEN(C230)+1,MAX(IF(ISERROR(FIND({"区","村","会","场"},A230,LEN(B230)+LEN(C230)+1)),0,(FIND({"区","村","会","场"},A230,LEN(B230)+LEN(C230)+1))))-LEN(B230)-LEN(C230))),"",MID(A230,LEN(B230)+LEN(C230)+1,MAX(IF(ISERROR(FIND({"区","村","会","场"},A230,LEN(B230)+LEN(C230)+3)),0,(FIND({"区","村","会","场"},A230,LEN(B230)+LEN(C230)+3))))-LEN(B230)-LEN(C230)))</f>
        <v/>
      </c>
      <c r="E230" s="49"/>
      <c r="F230" s="49" t="str">
        <f t="array" ref="F230">IF(G230="","","项")</f>
        <v/>
      </c>
      <c r="G230" s="49"/>
      <c r="H230" s="49"/>
      <c r="I230" s="49"/>
      <c r="J230" s="49"/>
      <c r="K230" s="49"/>
      <c r="L230" s="49">
        <f t="shared" si="74"/>
        <v>0</v>
      </c>
      <c r="M230" s="49"/>
      <c r="N230" s="84"/>
      <c r="O230" s="166"/>
      <c r="P230" s="53"/>
      <c r="Q230" s="196" t="str">
        <f t="shared" si="75"/>
        <v/>
      </c>
      <c r="R230" s="168" t="s">
        <v>150</v>
      </c>
      <c r="S230" s="169"/>
      <c r="T230" s="180" t="str">
        <f t="shared" si="76"/>
        <v>人</v>
      </c>
      <c r="U230" s="97"/>
      <c r="V230" s="111">
        <f t="shared" si="65"/>
        <v>0</v>
      </c>
      <c r="W230" s="100"/>
    </row>
    <row r="231" spans="1:23" s="2" customFormat="1" ht="25.5" hidden="1" customHeight="1">
      <c r="A231" s="177"/>
      <c r="B231" s="178" t="str">
        <f>MID(A231,1,MIN(IF(ISERROR(FIND({"县","市","区"},A231)),4^8,FIND({"县","市","区"},A231))))</f>
        <v/>
      </c>
      <c r="C231" s="178" t="str">
        <f>IF(ISERROR(MID(A231,LEN(B231)+1,MAX(IF(ISERROR(FIND({"道","乡","镇","处","场","区"},A231,LEN(B231)+1)),0,(FIND({"道","乡","镇","处","场","区"},A231,LEN(B231)+1))))-LEN(B231))),"",MID(A231,LEN(B231)+1,MIN(IF(ISERROR(FIND({"道","乡","镇","处","场","区"},A231,LEN(B231)+3)),4^8,(FIND({"道","乡","镇","处","场","区"},A231,LEN(B231)+3))))-LEN(B231)))</f>
        <v/>
      </c>
      <c r="D231" s="178" t="str">
        <f t="array" ref="D231">IF(ISERROR(MID(A231,LEN(B231)+LEN(C231)+1,MAX(IF(ISERROR(FIND({"区","村","会","场"},A231,LEN(B231)+LEN(C231)+1)),0,(FIND({"区","村","会","场"},A231,LEN(B231)+LEN(C231)+1))))-LEN(B231)-LEN(C231))),"",MID(A231,LEN(B231)+LEN(C231)+1,MAX(IF(ISERROR(FIND({"区","村","会","场"},A231,LEN(B231)+LEN(C231)+3)),0,(FIND({"区","村","会","场"},A231,LEN(B231)+LEN(C231)+3))))-LEN(B231)-LEN(C231)))</f>
        <v/>
      </c>
      <c r="E231" s="49"/>
      <c r="F231" s="49" t="str">
        <f t="array" ref="F231">IF(G231="","","项")</f>
        <v/>
      </c>
      <c r="G231" s="49"/>
      <c r="H231" s="49"/>
      <c r="I231" s="49"/>
      <c r="J231" s="49"/>
      <c r="K231" s="49"/>
      <c r="L231" s="49">
        <f t="shared" si="74"/>
        <v>0</v>
      </c>
      <c r="M231" s="49"/>
      <c r="N231" s="84"/>
      <c r="O231" s="166"/>
      <c r="P231" s="53"/>
      <c r="Q231" s="196" t="str">
        <f t="shared" si="75"/>
        <v/>
      </c>
      <c r="R231" s="168" t="s">
        <v>150</v>
      </c>
      <c r="S231" s="169"/>
      <c r="T231" s="180" t="str">
        <f t="shared" si="76"/>
        <v>人</v>
      </c>
      <c r="U231" s="97"/>
      <c r="V231" s="111">
        <f t="shared" si="65"/>
        <v>0</v>
      </c>
      <c r="W231" s="100"/>
    </row>
    <row r="232" spans="1:23" s="2" customFormat="1" ht="25.5" hidden="1" customHeight="1">
      <c r="A232" s="177"/>
      <c r="B232" s="178" t="str">
        <f>MID(A232,1,MIN(IF(ISERROR(FIND({"县","市","区"},A232)),4^8,FIND({"县","市","区"},A232))))</f>
        <v/>
      </c>
      <c r="C232" s="178" t="str">
        <f>IF(ISERROR(MID(A232,LEN(B232)+1,MAX(IF(ISERROR(FIND({"道","乡","镇","处","场","区"},A232,LEN(B232)+1)),0,(FIND({"道","乡","镇","处","场","区"},A232,LEN(B232)+1))))-LEN(B232))),"",MID(A232,LEN(B232)+1,MIN(IF(ISERROR(FIND({"道","乡","镇","处","场","区"},A232,LEN(B232)+3)),4^8,(FIND({"道","乡","镇","处","场","区"},A232,LEN(B232)+3))))-LEN(B232)))</f>
        <v/>
      </c>
      <c r="D232" s="178" t="str">
        <f t="array" ref="D232">IF(ISERROR(MID(A232,LEN(B232)+LEN(C232)+1,MAX(IF(ISERROR(FIND({"区","村","会","场"},A232,LEN(B232)+LEN(C232)+1)),0,(FIND({"区","村","会","场"},A232,LEN(B232)+LEN(C232)+1))))-LEN(B232)-LEN(C232))),"",MID(A232,LEN(B232)+LEN(C232)+1,MAX(IF(ISERROR(FIND({"区","村","会","场"},A232,LEN(B232)+LEN(C232)+3)),0,(FIND({"区","村","会","场"},A232,LEN(B232)+LEN(C232)+3))))-LEN(B232)-LEN(C232)))</f>
        <v/>
      </c>
      <c r="E232" s="49"/>
      <c r="F232" s="49" t="str">
        <f t="array" ref="F232">IF(G232="","","项")</f>
        <v/>
      </c>
      <c r="G232" s="49"/>
      <c r="H232" s="49"/>
      <c r="I232" s="49"/>
      <c r="J232" s="49"/>
      <c r="K232" s="49"/>
      <c r="L232" s="49">
        <f t="shared" si="74"/>
        <v>0</v>
      </c>
      <c r="M232" s="49"/>
      <c r="N232" s="84"/>
      <c r="O232" s="166"/>
      <c r="P232" s="53"/>
      <c r="Q232" s="196" t="str">
        <f t="shared" si="75"/>
        <v/>
      </c>
      <c r="R232" s="168" t="s">
        <v>150</v>
      </c>
      <c r="S232" s="169"/>
      <c r="T232" s="180" t="str">
        <f t="shared" si="76"/>
        <v>人</v>
      </c>
      <c r="U232" s="97"/>
      <c r="V232" s="111">
        <f t="shared" si="65"/>
        <v>0</v>
      </c>
      <c r="W232" s="100"/>
    </row>
    <row r="233" spans="1:23" s="2" customFormat="1" ht="21.75" customHeight="1">
      <c r="A233" s="37" t="s">
        <v>152</v>
      </c>
      <c r="B233" s="38"/>
      <c r="C233" s="38"/>
      <c r="D233" s="38"/>
      <c r="E233" s="38"/>
      <c r="F233" s="38" t="s">
        <v>25</v>
      </c>
      <c r="G233" s="40">
        <f>SUM(G234:G238)</f>
        <v>1</v>
      </c>
      <c r="H233" s="38"/>
      <c r="I233" s="38"/>
      <c r="J233" s="38"/>
      <c r="K233" s="40"/>
      <c r="L233" s="40">
        <f t="shared" ref="L233:N233" si="77">SUM(L234:L238)</f>
        <v>13.6</v>
      </c>
      <c r="M233" s="40">
        <f t="shared" si="77"/>
        <v>13.6</v>
      </c>
      <c r="N233" s="40">
        <f t="shared" si="77"/>
        <v>0</v>
      </c>
      <c r="O233" s="92" t="s">
        <v>153</v>
      </c>
      <c r="P233" s="187">
        <f t="array" ref="P233">SUM(IF(ISERROR(SEARCH("职业教育",O234:O238)),0,1)*P234:P238)</f>
        <v>34</v>
      </c>
      <c r="Q233" s="197" t="s">
        <v>148</v>
      </c>
      <c r="R233" s="92" t="s">
        <v>150</v>
      </c>
      <c r="S233" s="198">
        <f t="array" ref="S233">SUM(IF(ISERROR(SEARCH("培训移民",R234:R238)),0,1)*S234:S238)</f>
        <v>34</v>
      </c>
      <c r="T233" s="197" t="s">
        <v>33</v>
      </c>
      <c r="U233" s="146"/>
      <c r="V233" s="111">
        <f t="shared" si="65"/>
        <v>82.6</v>
      </c>
      <c r="W233" s="100"/>
    </row>
    <row r="234" spans="1:23" s="2" customFormat="1" ht="25.5" customHeight="1">
      <c r="A234" s="154" t="s">
        <v>214</v>
      </c>
      <c r="B234" s="21" t="str">
        <f>MID(A234,1,MIN(IF(ISERROR(FIND({"县","市","区"},A234)),4^8,FIND({"县","市","区"},A234))))</f>
        <v>柳叶湖区</v>
      </c>
      <c r="C234" s="21" t="str">
        <f>IF(ISERROR(MID(A234,LEN(B234)+1,MAX(IF(ISERROR(FIND({"道","乡","镇","处","场","区"},A234,LEN(B234)+1)),0,(FIND({"道","乡","镇","处","场","区"},A234,LEN(B234)+1))))-LEN(B234))),"",MID(A234,LEN(B234)+1,MIN(IF(ISERROR(FIND({"道","乡","镇","处","场","区"},A234,LEN(B234)+3)),4^8,(FIND({"道","乡","镇","处","场","区"},A234,LEN(B234)+3))))-LEN(B234)))</f>
        <v/>
      </c>
      <c r="D234" s="21" t="str">
        <f t="array" ref="D234">IF(ISERROR(MID(A234,LEN(B234)+LEN(C234)+1,MAX(IF(ISERROR(FIND({"区","村","会","场"},A234,LEN(B234)+LEN(C234)+1)),0,(FIND({"区","村","会","场"},A234,LEN(B234)+LEN(C234)+1))))-LEN(B234)-LEN(C234))),"",MID(A234,LEN(B234)+LEN(C234)+1,MAX(IF(ISERROR(FIND({"区","村","会","场"},A234,LEN(B234)+LEN(C234)+3)),0,(FIND({"区","村","会","场"},A234,LEN(B234)+LEN(C234)+3))))-LEN(B234)-LEN(C234)))</f>
        <v/>
      </c>
      <c r="E234" s="50" t="s">
        <v>29</v>
      </c>
      <c r="F234" s="50" t="str">
        <f t="array" ref="F234">IF(G234="","","项")</f>
        <v>项</v>
      </c>
      <c r="G234" s="50">
        <v>1</v>
      </c>
      <c r="H234" s="50"/>
      <c r="I234" s="50"/>
      <c r="J234" s="50"/>
      <c r="K234" s="50"/>
      <c r="L234" s="50">
        <f t="shared" ref="L234:L238" si="78">SUM(M234:N234)</f>
        <v>13.6</v>
      </c>
      <c r="M234" s="50">
        <v>13.6</v>
      </c>
      <c r="N234" s="85"/>
      <c r="O234" s="159" t="s">
        <v>153</v>
      </c>
      <c r="P234" s="58">
        <v>34</v>
      </c>
      <c r="Q234" s="176"/>
      <c r="R234" s="159" t="s">
        <v>150</v>
      </c>
      <c r="S234" s="58">
        <v>34</v>
      </c>
      <c r="T234" s="176" t="str">
        <f t="shared" ref="T234:T238" si="79">IF(R234="培训移民","人",IF(R234="受益牲畜","头",""))</f>
        <v>人</v>
      </c>
      <c r="U234" s="97"/>
      <c r="V234" s="111">
        <f t="shared" si="65"/>
        <v>82.6</v>
      </c>
      <c r="W234" s="100"/>
    </row>
    <row r="235" spans="1:23" s="2" customFormat="1" ht="25.5" hidden="1" customHeight="1">
      <c r="A235" s="177"/>
      <c r="B235" s="178" t="str">
        <f>MID(A235,1,MIN(IF(ISERROR(FIND({"县","市","区"},A235)),4^8,FIND({"县","市","区"},A235))))</f>
        <v/>
      </c>
      <c r="C235" s="178" t="str">
        <f>IF(ISERROR(MID(A235,LEN(B235)+1,MAX(IF(ISERROR(FIND({"道","乡","镇","处","场","区"},A235,LEN(B235)+1)),0,(FIND({"道","乡","镇","处","场","区"},A235,LEN(B235)+1))))-LEN(B235))),"",MID(A235,LEN(B235)+1,MIN(IF(ISERROR(FIND({"道","乡","镇","处","场","区"},A235,LEN(B235)+3)),4^8,(FIND({"道","乡","镇","处","场","区"},A235,LEN(B235)+3))))-LEN(B235)))</f>
        <v/>
      </c>
      <c r="D235" s="178" t="str">
        <f t="array" ref="D235">IF(ISERROR(MID(A235,LEN(B235)+LEN(C235)+1,MAX(IF(ISERROR(FIND({"区","村","会","场"},A235,LEN(B235)+LEN(C235)+1)),0,(FIND({"区","村","会","场"},A235,LEN(B235)+LEN(C235)+1))))-LEN(B235)-LEN(C235))),"",MID(A235,LEN(B235)+LEN(C235)+1,MAX(IF(ISERROR(FIND({"区","村","会","场"},A235,LEN(B235)+LEN(C235)+3)),0,(FIND({"区","村","会","场"},A235,LEN(B235)+LEN(C235)+3))))-LEN(B235)-LEN(C235)))</f>
        <v/>
      </c>
      <c r="E235" s="49"/>
      <c r="F235" s="49" t="str">
        <f t="array" ref="F235">IF(G235="","","项")</f>
        <v/>
      </c>
      <c r="G235" s="49"/>
      <c r="H235" s="49"/>
      <c r="I235" s="49"/>
      <c r="J235" s="49"/>
      <c r="K235" s="49"/>
      <c r="L235" s="49">
        <f t="shared" si="78"/>
        <v>0</v>
      </c>
      <c r="M235" s="49"/>
      <c r="N235" s="84"/>
      <c r="O235" s="159"/>
      <c r="P235" s="58"/>
      <c r="Q235" s="176"/>
      <c r="R235" s="159" t="s">
        <v>150</v>
      </c>
      <c r="S235" s="58"/>
      <c r="T235" s="176" t="str">
        <f t="shared" si="79"/>
        <v>人</v>
      </c>
      <c r="U235" s="97"/>
      <c r="V235" s="111">
        <f t="shared" si="65"/>
        <v>0</v>
      </c>
      <c r="W235" s="100"/>
    </row>
    <row r="236" spans="1:23" s="2" customFormat="1" ht="25.5" hidden="1" customHeight="1">
      <c r="A236" s="177"/>
      <c r="B236" s="178" t="str">
        <f>MID(A236,1,MIN(IF(ISERROR(FIND({"县","市","区"},A236)),4^8,FIND({"县","市","区"},A236))))</f>
        <v/>
      </c>
      <c r="C236" s="178" t="str">
        <f>IF(ISERROR(MID(A236,LEN(B236)+1,MAX(IF(ISERROR(FIND({"道","乡","镇","处","场","区"},A236,LEN(B236)+1)),0,(FIND({"道","乡","镇","处","场","区"},A236,LEN(B236)+1))))-LEN(B236))),"",MID(A236,LEN(B236)+1,MIN(IF(ISERROR(FIND({"道","乡","镇","处","场","区"},A236,LEN(B236)+3)),4^8,(FIND({"道","乡","镇","处","场","区"},A236,LEN(B236)+3))))-LEN(B236)))</f>
        <v/>
      </c>
      <c r="D236" s="178" t="str">
        <f t="array" ref="D236">IF(ISERROR(MID(A236,LEN(B236)+LEN(C236)+1,MAX(IF(ISERROR(FIND({"区","村","会","场"},A236,LEN(B236)+LEN(C236)+1)),0,(FIND({"区","村","会","场"},A236,LEN(B236)+LEN(C236)+1))))-LEN(B236)-LEN(C236))),"",MID(A236,LEN(B236)+LEN(C236)+1,MAX(IF(ISERROR(FIND({"区","村","会","场"},A236,LEN(B236)+LEN(C236)+3)),0,(FIND({"区","村","会","场"},A236,LEN(B236)+LEN(C236)+3))))-LEN(B236)-LEN(C236)))</f>
        <v/>
      </c>
      <c r="E236" s="49"/>
      <c r="F236" s="49" t="str">
        <f t="array" ref="F236">IF(G236="","","项")</f>
        <v/>
      </c>
      <c r="G236" s="49"/>
      <c r="H236" s="49"/>
      <c r="I236" s="49"/>
      <c r="J236" s="49"/>
      <c r="K236" s="49"/>
      <c r="L236" s="49">
        <f t="shared" si="78"/>
        <v>0</v>
      </c>
      <c r="M236" s="49"/>
      <c r="N236" s="84"/>
      <c r="O236" s="159"/>
      <c r="P236" s="58"/>
      <c r="Q236" s="176"/>
      <c r="R236" s="159" t="s">
        <v>150</v>
      </c>
      <c r="S236" s="58"/>
      <c r="T236" s="176" t="str">
        <f t="shared" si="79"/>
        <v>人</v>
      </c>
      <c r="U236" s="97"/>
      <c r="V236" s="111">
        <f t="shared" si="65"/>
        <v>0</v>
      </c>
      <c r="W236" s="100"/>
    </row>
    <row r="237" spans="1:23" s="2" customFormat="1" ht="25.5" hidden="1" customHeight="1">
      <c r="A237" s="177"/>
      <c r="B237" s="178" t="str">
        <f>MID(A237,1,MIN(IF(ISERROR(FIND({"县","市","区"},A237)),4^8,FIND({"县","市","区"},A237))))</f>
        <v/>
      </c>
      <c r="C237" s="178" t="str">
        <f>IF(ISERROR(MID(A237,LEN(B237)+1,MAX(IF(ISERROR(FIND({"道","乡","镇","处","场","区"},A237,LEN(B237)+1)),0,(FIND({"道","乡","镇","处","场","区"},A237,LEN(B237)+1))))-LEN(B237))),"",MID(A237,LEN(B237)+1,MIN(IF(ISERROR(FIND({"道","乡","镇","处","场","区"},A237,LEN(B237)+3)),4^8,(FIND({"道","乡","镇","处","场","区"},A237,LEN(B237)+3))))-LEN(B237)))</f>
        <v/>
      </c>
      <c r="D237" s="178" t="str">
        <f t="array" ref="D237">IF(ISERROR(MID(A237,LEN(B237)+LEN(C237)+1,MAX(IF(ISERROR(FIND({"区","村","会","场"},A237,LEN(B237)+LEN(C237)+1)),0,(FIND({"区","村","会","场"},A237,LEN(B237)+LEN(C237)+1))))-LEN(B237)-LEN(C237))),"",MID(A237,LEN(B237)+LEN(C237)+1,MAX(IF(ISERROR(FIND({"区","村","会","场"},A237,LEN(B237)+LEN(C237)+3)),0,(FIND({"区","村","会","场"},A237,LEN(B237)+LEN(C237)+3))))-LEN(B237)-LEN(C237)))</f>
        <v/>
      </c>
      <c r="E237" s="49"/>
      <c r="F237" s="49" t="str">
        <f t="array" ref="F237">IF(G237="","","项")</f>
        <v/>
      </c>
      <c r="G237" s="49"/>
      <c r="H237" s="49"/>
      <c r="I237" s="49"/>
      <c r="J237" s="49"/>
      <c r="K237" s="49"/>
      <c r="L237" s="49">
        <f t="shared" si="78"/>
        <v>0</v>
      </c>
      <c r="M237" s="49"/>
      <c r="N237" s="84"/>
      <c r="O237" s="159"/>
      <c r="P237" s="58"/>
      <c r="Q237" s="176"/>
      <c r="R237" s="159" t="s">
        <v>150</v>
      </c>
      <c r="S237" s="58"/>
      <c r="T237" s="176" t="str">
        <f t="shared" si="79"/>
        <v>人</v>
      </c>
      <c r="U237" s="97"/>
      <c r="V237" s="111">
        <f t="shared" si="65"/>
        <v>0</v>
      </c>
      <c r="W237" s="100"/>
    </row>
    <row r="238" spans="1:23" s="2" customFormat="1" ht="25.5" hidden="1" customHeight="1">
      <c r="A238" s="177"/>
      <c r="B238" s="178" t="str">
        <f>MID(A238,1,MIN(IF(ISERROR(FIND({"县","市","区"},A238)),4^8,FIND({"县","市","区"},A238))))</f>
        <v/>
      </c>
      <c r="C238" s="178" t="str">
        <f>IF(ISERROR(MID(A238,LEN(B238)+1,MAX(IF(ISERROR(FIND({"道","乡","镇","处","场","区"},A238,LEN(B238)+1)),0,(FIND({"道","乡","镇","处","场","区"},A238,LEN(B238)+1))))-LEN(B238))),"",MID(A238,LEN(B238)+1,MIN(IF(ISERROR(FIND({"道","乡","镇","处","场","区"},A238,LEN(B238)+3)),4^8,(FIND({"道","乡","镇","处","场","区"},A238,LEN(B238)+3))))-LEN(B238)))</f>
        <v/>
      </c>
      <c r="D238" s="178" t="str">
        <f t="array" ref="D238">IF(ISERROR(MID(A238,LEN(B238)+LEN(C238)+1,MAX(IF(ISERROR(FIND({"区","村","会","场"},A238,LEN(B238)+LEN(C238)+1)),0,(FIND({"区","村","会","场"},A238,LEN(B238)+LEN(C238)+1))))-LEN(B238)-LEN(C238))),"",MID(A238,LEN(B238)+LEN(C238)+1,MAX(IF(ISERROR(FIND({"区","村","会","场"},A238,LEN(B238)+LEN(C238)+3)),0,(FIND({"区","村","会","场"},A238,LEN(B238)+LEN(C238)+3))))-LEN(B238)-LEN(C238)))</f>
        <v/>
      </c>
      <c r="E238" s="49"/>
      <c r="F238" s="49" t="str">
        <f t="array" ref="F238">IF(G238="","","项")</f>
        <v/>
      </c>
      <c r="G238" s="49"/>
      <c r="H238" s="49"/>
      <c r="I238" s="49"/>
      <c r="J238" s="49"/>
      <c r="K238" s="49"/>
      <c r="L238" s="49">
        <f t="shared" si="78"/>
        <v>0</v>
      </c>
      <c r="M238" s="49"/>
      <c r="N238" s="84"/>
      <c r="O238" s="159"/>
      <c r="P238" s="58"/>
      <c r="Q238" s="176"/>
      <c r="R238" s="159" t="s">
        <v>150</v>
      </c>
      <c r="S238" s="58"/>
      <c r="T238" s="176" t="str">
        <f t="shared" si="79"/>
        <v>人</v>
      </c>
      <c r="U238" s="97"/>
      <c r="V238" s="111">
        <f t="shared" si="65"/>
        <v>0</v>
      </c>
      <c r="W238" s="100"/>
    </row>
    <row r="239" spans="1:23" s="2" customFormat="1" ht="21.75" hidden="1" customHeight="1">
      <c r="A239" s="37" t="s">
        <v>154</v>
      </c>
      <c r="B239" s="38"/>
      <c r="C239" s="38"/>
      <c r="D239" s="38"/>
      <c r="E239" s="38"/>
      <c r="F239" s="38" t="s">
        <v>25</v>
      </c>
      <c r="G239" s="40">
        <f>SUM(G240:G243)</f>
        <v>0</v>
      </c>
      <c r="H239" s="38"/>
      <c r="I239" s="38"/>
      <c r="J239" s="38"/>
      <c r="K239" s="40"/>
      <c r="L239" s="40">
        <f t="shared" ref="L239:N239" si="80">SUM(L240:L243)</f>
        <v>0</v>
      </c>
      <c r="M239" s="40">
        <f t="shared" si="80"/>
        <v>0</v>
      </c>
      <c r="N239" s="40">
        <f t="shared" si="80"/>
        <v>0</v>
      </c>
      <c r="O239" s="92" t="s">
        <v>155</v>
      </c>
      <c r="P239" s="187">
        <f t="array" ref="P239">SUM(IF(ISERROR(SEARCH("移民干部培训",O240:O243)),0,1)*P240:P243)</f>
        <v>0</v>
      </c>
      <c r="Q239" s="197" t="s">
        <v>148</v>
      </c>
      <c r="R239" s="92" t="s">
        <v>150</v>
      </c>
      <c r="S239" s="198">
        <f t="array" ref="S239">SUM(IF(ISERROR(SEARCH("培训移民",R240:R243)),0,1)*S240:S243)</f>
        <v>0</v>
      </c>
      <c r="T239" s="197" t="s">
        <v>33</v>
      </c>
      <c r="U239" s="146"/>
      <c r="V239" s="111">
        <f t="shared" si="65"/>
        <v>0</v>
      </c>
      <c r="W239" s="100"/>
    </row>
    <row r="240" spans="1:23" s="2" customFormat="1" ht="25.5" hidden="1" customHeight="1">
      <c r="A240" s="177"/>
      <c r="B240" s="178" t="str">
        <f>MID(A240,1,MIN(IF(ISERROR(FIND({"县","市","区"},A240)),4^8,FIND({"县","市","区"},A240))))</f>
        <v/>
      </c>
      <c r="C240" s="178" t="str">
        <f>IF(ISERROR(MID(A240,LEN(B240)+1,MAX(IF(ISERROR(FIND({"道","乡","镇","处","场","区"},A240,LEN(B240)+1)),0,(FIND({"道","乡","镇","处","场","区"},A240,LEN(B240)+1))))-LEN(B240))),"",MID(A240,LEN(B240)+1,MIN(IF(ISERROR(FIND({"道","乡","镇","处","场","区"},A240,LEN(B240)+3)),4^8,(FIND({"道","乡","镇","处","场","区"},A240,LEN(B240)+3))))-LEN(B240)))</f>
        <v/>
      </c>
      <c r="D240" s="178" t="str">
        <f t="array" ref="D240">IF(ISERROR(MID(A240,LEN(B240)+LEN(C240)+1,MAX(IF(ISERROR(FIND({"区","村","会","场"},A240,LEN(B240)+LEN(C240)+1)),0,(FIND({"区","村","会","场"},A240,LEN(B240)+LEN(C240)+1))))-LEN(B240)-LEN(C240))),"",MID(A240,LEN(B240)+LEN(C240)+1,MAX(IF(ISERROR(FIND({"区","村","会","场"},A240,LEN(B240)+LEN(C240)+3)),0,(FIND({"区","村","会","场"},A240,LEN(B240)+LEN(C240)+3))))-LEN(B240)-LEN(C240)))</f>
        <v/>
      </c>
      <c r="E240" s="49"/>
      <c r="F240" s="49" t="str">
        <f t="array" ref="F240">IF(G240="","","项")</f>
        <v/>
      </c>
      <c r="G240" s="49"/>
      <c r="H240" s="49"/>
      <c r="I240" s="49"/>
      <c r="J240" s="49"/>
      <c r="K240" s="49"/>
      <c r="L240" s="49">
        <f t="shared" ref="L240:L243" si="81">SUM(M240:N240)</f>
        <v>0</v>
      </c>
      <c r="M240" s="49"/>
      <c r="N240" s="84"/>
      <c r="O240" s="159"/>
      <c r="P240" s="58"/>
      <c r="Q240" s="176" t="str">
        <f t="shared" ref="Q240:Q243" si="82">IF(O240="","","人.次")</f>
        <v/>
      </c>
      <c r="R240" s="159" t="s">
        <v>150</v>
      </c>
      <c r="S240" s="58"/>
      <c r="T240" s="176" t="str">
        <f t="shared" ref="T240:T243" si="83">IF(R240="培训移民","人",IF(R240="受益牲畜","头",""))</f>
        <v>人</v>
      </c>
      <c r="U240" s="97"/>
      <c r="V240" s="111">
        <f t="shared" si="65"/>
        <v>0</v>
      </c>
      <c r="W240" s="100"/>
    </row>
    <row r="241" spans="1:23" s="2" customFormat="1" ht="25.5" hidden="1" customHeight="1">
      <c r="A241" s="177"/>
      <c r="B241" s="178" t="str">
        <f>MID(A241,1,MIN(IF(ISERROR(FIND({"县","市","区"},A241)),4^8,FIND({"县","市","区"},A241))))</f>
        <v/>
      </c>
      <c r="C241" s="178" t="str">
        <f>IF(ISERROR(MID(A241,LEN(B241)+1,MAX(IF(ISERROR(FIND({"道","乡","镇","处","场","区"},A241,LEN(B241)+1)),0,(FIND({"道","乡","镇","处","场","区"},A241,LEN(B241)+1))))-LEN(B241))),"",MID(A241,LEN(B241)+1,MIN(IF(ISERROR(FIND({"道","乡","镇","处","场","区"},A241,LEN(B241)+3)),4^8,(FIND({"道","乡","镇","处","场","区"},A241,LEN(B241)+3))))-LEN(B241)))</f>
        <v/>
      </c>
      <c r="D241" s="178" t="str">
        <f t="array" ref="D241">IF(ISERROR(MID(A241,LEN(B241)+LEN(C241)+1,MAX(IF(ISERROR(FIND({"区","村","会","场"},A241,LEN(B241)+LEN(C241)+1)),0,(FIND({"区","村","会","场"},A241,LEN(B241)+LEN(C241)+1))))-LEN(B241)-LEN(C241))),"",MID(A241,LEN(B241)+LEN(C241)+1,MAX(IF(ISERROR(FIND({"区","村","会","场"},A241,LEN(B241)+LEN(C241)+3)),0,(FIND({"区","村","会","场"},A241,LEN(B241)+LEN(C241)+3))))-LEN(B241)-LEN(C241)))</f>
        <v/>
      </c>
      <c r="E241" s="49"/>
      <c r="F241" s="49" t="str">
        <f t="array" ref="F241">IF(G241="","","项")</f>
        <v/>
      </c>
      <c r="G241" s="49"/>
      <c r="H241" s="49"/>
      <c r="I241" s="49"/>
      <c r="J241" s="49"/>
      <c r="K241" s="49"/>
      <c r="L241" s="49">
        <f t="shared" si="81"/>
        <v>0</v>
      </c>
      <c r="M241" s="49"/>
      <c r="N241" s="84"/>
      <c r="O241" s="159"/>
      <c r="P241" s="58"/>
      <c r="Q241" s="176" t="str">
        <f t="shared" si="82"/>
        <v/>
      </c>
      <c r="R241" s="159" t="s">
        <v>150</v>
      </c>
      <c r="S241" s="58"/>
      <c r="T241" s="176" t="str">
        <f t="shared" si="83"/>
        <v>人</v>
      </c>
      <c r="U241" s="97"/>
      <c r="V241" s="111">
        <f t="shared" si="65"/>
        <v>0</v>
      </c>
      <c r="W241" s="100"/>
    </row>
    <row r="242" spans="1:23" s="2" customFormat="1" ht="25.5" hidden="1" customHeight="1">
      <c r="A242" s="177"/>
      <c r="B242" s="178" t="str">
        <f>MID(A242,1,MIN(IF(ISERROR(FIND({"县","市","区"},A242)),4^8,FIND({"县","市","区"},A242))))</f>
        <v/>
      </c>
      <c r="C242" s="178" t="str">
        <f>IF(ISERROR(MID(A242,LEN(B242)+1,MAX(IF(ISERROR(FIND({"道","乡","镇","处","场","区"},A242,LEN(B242)+1)),0,(FIND({"道","乡","镇","处","场","区"},A242,LEN(B242)+1))))-LEN(B242))),"",MID(A242,LEN(B242)+1,MIN(IF(ISERROR(FIND({"道","乡","镇","处","场","区"},A242,LEN(B242)+3)),4^8,(FIND({"道","乡","镇","处","场","区"},A242,LEN(B242)+3))))-LEN(B242)))</f>
        <v/>
      </c>
      <c r="D242" s="178" t="str">
        <f t="array" ref="D242">IF(ISERROR(MID(A242,LEN(B242)+LEN(C242)+1,MAX(IF(ISERROR(FIND({"区","村","会","场"},A242,LEN(B242)+LEN(C242)+1)),0,(FIND({"区","村","会","场"},A242,LEN(B242)+LEN(C242)+1))))-LEN(B242)-LEN(C242))),"",MID(A242,LEN(B242)+LEN(C242)+1,MAX(IF(ISERROR(FIND({"区","村","会","场"},A242,LEN(B242)+LEN(C242)+3)),0,(FIND({"区","村","会","场"},A242,LEN(B242)+LEN(C242)+3))))-LEN(B242)-LEN(C242)))</f>
        <v/>
      </c>
      <c r="E242" s="49"/>
      <c r="F242" s="49" t="str">
        <f t="array" ref="F242">IF(G242="","","项")</f>
        <v/>
      </c>
      <c r="G242" s="49"/>
      <c r="H242" s="49"/>
      <c r="I242" s="49"/>
      <c r="J242" s="49"/>
      <c r="K242" s="49"/>
      <c r="L242" s="49">
        <f t="shared" si="81"/>
        <v>0</v>
      </c>
      <c r="M242" s="49"/>
      <c r="N242" s="84"/>
      <c r="O242" s="159"/>
      <c r="P242" s="58"/>
      <c r="Q242" s="176" t="str">
        <f t="shared" si="82"/>
        <v/>
      </c>
      <c r="R242" s="159" t="s">
        <v>150</v>
      </c>
      <c r="S242" s="58"/>
      <c r="T242" s="176" t="str">
        <f t="shared" si="83"/>
        <v>人</v>
      </c>
      <c r="U242" s="97"/>
      <c r="V242" s="111">
        <f t="shared" si="65"/>
        <v>0</v>
      </c>
      <c r="W242" s="100"/>
    </row>
    <row r="243" spans="1:23" s="2" customFormat="1" ht="25.5" hidden="1" customHeight="1">
      <c r="A243" s="177"/>
      <c r="B243" s="178" t="str">
        <f>MID(A243,1,MIN(IF(ISERROR(FIND({"县","市","区"},A243)),4^8,FIND({"县","市","区"},A243))))</f>
        <v/>
      </c>
      <c r="C243" s="178" t="str">
        <f>IF(ISERROR(MID(A243,LEN(B243)+1,MAX(IF(ISERROR(FIND({"道","乡","镇","处","场","区"},A243,LEN(B243)+1)),0,(FIND({"道","乡","镇","处","场","区"},A243,LEN(B243)+1))))-LEN(B243))),"",MID(A243,LEN(B243)+1,MIN(IF(ISERROR(FIND({"道","乡","镇","处","场","区"},A243,LEN(B243)+3)),4^8,(FIND({"道","乡","镇","处","场","区"},A243,LEN(B243)+3))))-LEN(B243)))</f>
        <v/>
      </c>
      <c r="D243" s="178" t="str">
        <f t="array" ref="D243">IF(ISERROR(MID(A243,LEN(B243)+LEN(C243)+1,MAX(IF(ISERROR(FIND({"区","村","会","场"},A243,LEN(B243)+LEN(C243)+1)),0,(FIND({"区","村","会","场"},A243,LEN(B243)+LEN(C243)+1))))-LEN(B243)-LEN(C243))),"",MID(A243,LEN(B243)+LEN(C243)+1,MAX(IF(ISERROR(FIND({"区","村","会","场"},A243,LEN(B243)+LEN(C243)+3)),0,(FIND({"区","村","会","场"},A243,LEN(B243)+LEN(C243)+3))))-LEN(B243)-LEN(C243)))</f>
        <v/>
      </c>
      <c r="E243" s="49"/>
      <c r="F243" s="49" t="str">
        <f t="array" ref="F243">IF(G243="","","项")</f>
        <v/>
      </c>
      <c r="G243" s="49"/>
      <c r="H243" s="49"/>
      <c r="I243" s="49"/>
      <c r="J243" s="49"/>
      <c r="K243" s="49"/>
      <c r="L243" s="49">
        <f t="shared" si="81"/>
        <v>0</v>
      </c>
      <c r="M243" s="49"/>
      <c r="N243" s="84"/>
      <c r="O243" s="159"/>
      <c r="P243" s="58"/>
      <c r="Q243" s="176" t="str">
        <f t="shared" si="82"/>
        <v/>
      </c>
      <c r="R243" s="159" t="s">
        <v>150</v>
      </c>
      <c r="S243" s="58"/>
      <c r="T243" s="176" t="str">
        <f t="shared" si="83"/>
        <v>人</v>
      </c>
      <c r="U243" s="97"/>
      <c r="V243" s="111">
        <f t="shared" si="65"/>
        <v>0</v>
      </c>
      <c r="W243" s="100"/>
    </row>
    <row r="244" spans="1:23" s="2" customFormat="1" ht="21.75" hidden="1" customHeight="1">
      <c r="A244" s="37" t="s">
        <v>156</v>
      </c>
      <c r="B244" s="38"/>
      <c r="C244" s="38"/>
      <c r="D244" s="38"/>
      <c r="E244" s="38"/>
      <c r="F244" s="38" t="s">
        <v>25</v>
      </c>
      <c r="G244" s="40">
        <f>SUM(G245:G246)</f>
        <v>0</v>
      </c>
      <c r="H244" s="38"/>
      <c r="I244" s="38"/>
      <c r="J244" s="38"/>
      <c r="K244" s="40"/>
      <c r="L244" s="40">
        <f>SUM(L245:L246)</f>
        <v>0</v>
      </c>
      <c r="M244" s="40">
        <f>SUM(M245:M246)</f>
        <v>0</v>
      </c>
      <c r="N244" s="40">
        <f>SUM(N247:N250)</f>
        <v>0</v>
      </c>
      <c r="O244" s="92" t="s">
        <v>157</v>
      </c>
      <c r="P244" s="187"/>
      <c r="Q244" s="197" t="s">
        <v>53</v>
      </c>
      <c r="R244" s="92"/>
      <c r="S244" s="198"/>
      <c r="T244" s="197"/>
      <c r="U244" s="146"/>
      <c r="V244" s="111">
        <f t="shared" si="65"/>
        <v>0</v>
      </c>
      <c r="W244" s="100"/>
    </row>
    <row r="245" spans="1:23" s="2" customFormat="1" ht="25.5" hidden="1" customHeight="1">
      <c r="A245" s="177"/>
      <c r="B245" s="178"/>
      <c r="C245" s="178"/>
      <c r="D245" s="178"/>
      <c r="E245" s="49"/>
      <c r="F245" s="49"/>
      <c r="G245" s="49"/>
      <c r="H245" s="49"/>
      <c r="I245" s="49"/>
      <c r="J245" s="49"/>
      <c r="K245" s="49"/>
      <c r="L245" s="49"/>
      <c r="M245" s="49"/>
      <c r="N245" s="84"/>
      <c r="O245" s="159"/>
      <c r="P245" s="58"/>
      <c r="Q245" s="176"/>
      <c r="R245" s="168"/>
      <c r="S245" s="169"/>
      <c r="T245" s="180"/>
      <c r="U245" s="97"/>
      <c r="V245" s="111">
        <f t="shared" si="65"/>
        <v>0</v>
      </c>
      <c r="W245" s="100"/>
    </row>
    <row r="246" spans="1:23" s="2" customFormat="1" ht="25.5" hidden="1" customHeight="1">
      <c r="A246" s="177"/>
      <c r="B246" s="178"/>
      <c r="C246" s="178"/>
      <c r="D246" s="178"/>
      <c r="E246" s="49"/>
      <c r="F246" s="49"/>
      <c r="G246" s="49"/>
      <c r="H246" s="49"/>
      <c r="I246" s="49"/>
      <c r="J246" s="49"/>
      <c r="K246" s="49"/>
      <c r="L246" s="49"/>
      <c r="M246" s="49"/>
      <c r="N246" s="84"/>
      <c r="O246" s="159"/>
      <c r="P246" s="58"/>
      <c r="Q246" s="176"/>
      <c r="R246" s="168"/>
      <c r="S246" s="169"/>
      <c r="T246" s="180"/>
      <c r="U246" s="97"/>
      <c r="V246" s="111">
        <f t="shared" si="65"/>
        <v>0</v>
      </c>
      <c r="W246" s="100"/>
    </row>
    <row r="247" spans="1:23" s="7" customFormat="1" ht="21.75" hidden="1" customHeight="1">
      <c r="A247" s="33" t="s">
        <v>158</v>
      </c>
      <c r="B247" s="34"/>
      <c r="C247" s="34"/>
      <c r="D247" s="34"/>
      <c r="E247" s="34"/>
      <c r="F247" s="34" t="s">
        <v>25</v>
      </c>
      <c r="G247" s="36">
        <f>SUM(G248:G252)</f>
        <v>0</v>
      </c>
      <c r="H247" s="34"/>
      <c r="I247" s="34"/>
      <c r="J247" s="34"/>
      <c r="K247" s="36"/>
      <c r="L247" s="36">
        <f t="shared" ref="L247:N247" si="84">SUM(L248:L252)</f>
        <v>0</v>
      </c>
      <c r="M247" s="36">
        <f t="shared" si="84"/>
        <v>0</v>
      </c>
      <c r="N247" s="36">
        <f t="shared" si="84"/>
        <v>0</v>
      </c>
      <c r="O247" s="188" t="s">
        <v>157</v>
      </c>
      <c r="P247" s="189"/>
      <c r="Q247" s="199" t="s">
        <v>53</v>
      </c>
      <c r="R247" s="188"/>
      <c r="S247" s="200"/>
      <c r="T247" s="199"/>
      <c r="U247" s="201"/>
      <c r="V247" s="111">
        <f t="shared" si="65"/>
        <v>0</v>
      </c>
      <c r="W247" s="126"/>
    </row>
    <row r="248" spans="1:23" s="2" customFormat="1" ht="23.25" hidden="1" customHeight="1">
      <c r="A248" s="154"/>
      <c r="B248" s="21"/>
      <c r="C248" s="21"/>
      <c r="D248" s="21"/>
      <c r="E248" s="21"/>
      <c r="F248" s="184" t="str">
        <f t="array" ref="F248">IF(G248="","","项")</f>
        <v/>
      </c>
      <c r="G248" s="21"/>
      <c r="H248" s="21"/>
      <c r="I248" s="21"/>
      <c r="J248" s="21"/>
      <c r="K248" s="21"/>
      <c r="L248" s="190">
        <f t="shared" ref="L248:L252" si="85">SUM(M248:N248)</f>
        <v>0</v>
      </c>
      <c r="M248" s="21"/>
      <c r="N248" s="21"/>
      <c r="O248" s="159"/>
      <c r="P248" s="58"/>
      <c r="Q248" s="176" t="str">
        <f t="shared" ref="Q248:Q252" si="86">IF(O248="","","宗")</f>
        <v/>
      </c>
      <c r="R248" s="159"/>
      <c r="S248" s="58"/>
      <c r="T248" s="176"/>
      <c r="U248" s="97"/>
      <c r="V248" s="111">
        <f t="shared" si="65"/>
        <v>0</v>
      </c>
      <c r="W248" s="100"/>
    </row>
    <row r="249" spans="1:23" s="2" customFormat="1" ht="30.95" hidden="1" customHeight="1">
      <c r="A249" s="154"/>
      <c r="B249" s="21"/>
      <c r="C249" s="21"/>
      <c r="D249" s="21"/>
      <c r="E249" s="21"/>
      <c r="F249" s="184" t="str">
        <f t="array" ref="F249">IF(G249="","","项")</f>
        <v/>
      </c>
      <c r="G249" s="21"/>
      <c r="H249" s="21"/>
      <c r="I249" s="21"/>
      <c r="J249" s="21"/>
      <c r="K249" s="21"/>
      <c r="L249" s="190">
        <f t="shared" si="85"/>
        <v>0</v>
      </c>
      <c r="M249" s="21"/>
      <c r="N249" s="21"/>
      <c r="O249" s="159"/>
      <c r="P249" s="58"/>
      <c r="Q249" s="176" t="str">
        <f t="shared" si="86"/>
        <v/>
      </c>
      <c r="R249" s="159"/>
      <c r="S249" s="58"/>
      <c r="T249" s="176"/>
      <c r="U249" s="97"/>
      <c r="V249" s="111">
        <f t="shared" si="65"/>
        <v>0</v>
      </c>
      <c r="W249" s="100"/>
    </row>
    <row r="250" spans="1:23" s="2" customFormat="1" ht="30.95" hidden="1" customHeight="1">
      <c r="A250" s="154"/>
      <c r="B250" s="21"/>
      <c r="C250" s="21"/>
      <c r="D250" s="21"/>
      <c r="E250" s="21"/>
      <c r="F250" s="184" t="str">
        <f t="array" ref="F250">IF(G250="","","项")</f>
        <v/>
      </c>
      <c r="G250" s="21"/>
      <c r="H250" s="21"/>
      <c r="I250" s="21"/>
      <c r="J250" s="21"/>
      <c r="K250" s="21"/>
      <c r="L250" s="190">
        <f t="shared" si="85"/>
        <v>0</v>
      </c>
      <c r="M250" s="21"/>
      <c r="N250" s="21"/>
      <c r="O250" s="159"/>
      <c r="P250" s="58"/>
      <c r="Q250" s="176" t="str">
        <f t="shared" si="86"/>
        <v/>
      </c>
      <c r="R250" s="159"/>
      <c r="S250" s="58"/>
      <c r="T250" s="176"/>
      <c r="U250" s="97"/>
      <c r="V250" s="111">
        <f t="shared" si="65"/>
        <v>0</v>
      </c>
      <c r="W250" s="100"/>
    </row>
    <row r="251" spans="1:23" s="2" customFormat="1" ht="23.25" hidden="1" customHeight="1">
      <c r="A251" s="154"/>
      <c r="B251" s="21"/>
      <c r="C251" s="21"/>
      <c r="D251" s="21"/>
      <c r="E251" s="21"/>
      <c r="F251" s="184" t="str">
        <f t="array" ref="F251">IF(G251="","","项")</f>
        <v/>
      </c>
      <c r="G251" s="21"/>
      <c r="H251" s="21"/>
      <c r="I251" s="21"/>
      <c r="J251" s="21"/>
      <c r="K251" s="21"/>
      <c r="L251" s="190">
        <f t="shared" si="85"/>
        <v>0</v>
      </c>
      <c r="M251" s="21"/>
      <c r="N251" s="21"/>
      <c r="O251" s="159"/>
      <c r="P251" s="58"/>
      <c r="Q251" s="176" t="str">
        <f t="shared" si="86"/>
        <v/>
      </c>
      <c r="R251" s="159"/>
      <c r="S251" s="58"/>
      <c r="T251" s="176"/>
      <c r="U251" s="97"/>
      <c r="V251" s="111">
        <f t="shared" si="65"/>
        <v>0</v>
      </c>
      <c r="W251" s="100"/>
    </row>
    <row r="252" spans="1:23" s="2" customFormat="1" ht="23.25" hidden="1" customHeight="1">
      <c r="A252" s="154"/>
      <c r="B252" s="21"/>
      <c r="C252" s="21"/>
      <c r="D252" s="21"/>
      <c r="E252" s="21"/>
      <c r="F252" s="184" t="str">
        <f t="array" ref="F252">IF(G252="","","项")</f>
        <v/>
      </c>
      <c r="G252" s="21"/>
      <c r="H252" s="21"/>
      <c r="I252" s="21"/>
      <c r="J252" s="21"/>
      <c r="K252" s="21"/>
      <c r="L252" s="190">
        <f t="shared" si="85"/>
        <v>0</v>
      </c>
      <c r="M252" s="21"/>
      <c r="N252" s="21"/>
      <c r="O252" s="159"/>
      <c r="P252" s="58"/>
      <c r="Q252" s="176" t="str">
        <f t="shared" si="86"/>
        <v/>
      </c>
      <c r="R252" s="159"/>
      <c r="S252" s="58"/>
      <c r="T252" s="176"/>
      <c r="U252" s="97"/>
      <c r="V252" s="111">
        <f t="shared" si="65"/>
        <v>0</v>
      </c>
      <c r="W252" s="100"/>
    </row>
    <row r="253" spans="1:23" s="2" customFormat="1" ht="17.25" customHeight="1">
      <c r="A253" s="16"/>
      <c r="L253" s="51"/>
      <c r="O253" s="191"/>
      <c r="Q253" s="16"/>
      <c r="R253" s="191"/>
      <c r="S253" s="202"/>
      <c r="T253" s="16"/>
      <c r="U253" s="97"/>
      <c r="V253" s="100"/>
      <c r="W253" s="100"/>
    </row>
    <row r="254" spans="1:23" s="2" customFormat="1" ht="17.25" customHeight="1">
      <c r="A254" s="16"/>
      <c r="L254" s="51"/>
      <c r="O254" s="191"/>
      <c r="Q254" s="16"/>
      <c r="R254" s="191"/>
      <c r="S254" s="202"/>
      <c r="T254" s="16"/>
      <c r="U254" s="97"/>
      <c r="V254" s="100"/>
      <c r="W254" s="100"/>
    </row>
    <row r="255" spans="1:23" s="2" customFormat="1" ht="17.25" customHeight="1">
      <c r="A255" s="16"/>
      <c r="L255" s="51"/>
      <c r="O255" s="191"/>
      <c r="Q255" s="16"/>
      <c r="R255" s="191"/>
      <c r="S255" s="202"/>
      <c r="T255" s="16"/>
      <c r="U255" s="97"/>
      <c r="V255" s="100"/>
      <c r="W255" s="100"/>
    </row>
    <row r="256" spans="1:23" s="2" customFormat="1" ht="17.25" customHeight="1">
      <c r="A256" s="16"/>
      <c r="L256" s="51"/>
      <c r="O256" s="191"/>
      <c r="Q256" s="16"/>
      <c r="R256" s="191"/>
      <c r="S256" s="202"/>
      <c r="T256" s="16"/>
      <c r="U256" s="97"/>
      <c r="V256" s="100"/>
      <c r="W256" s="100"/>
    </row>
    <row r="257" spans="1:23" s="2" customFormat="1" ht="17.25" customHeight="1">
      <c r="A257" s="16"/>
      <c r="L257" s="51"/>
      <c r="O257" s="191"/>
      <c r="Q257" s="16"/>
      <c r="R257" s="191"/>
      <c r="S257" s="202"/>
      <c r="T257" s="16"/>
      <c r="U257" s="97"/>
      <c r="V257" s="100"/>
      <c r="W257" s="100"/>
    </row>
    <row r="258" spans="1:23" s="2" customFormat="1" ht="17.25" customHeight="1">
      <c r="A258" s="16"/>
      <c r="L258" s="51"/>
      <c r="O258" s="191"/>
      <c r="Q258" s="16"/>
      <c r="R258" s="191"/>
      <c r="S258" s="202"/>
      <c r="T258" s="16"/>
      <c r="U258" s="97"/>
      <c r="V258" s="100"/>
      <c r="W258" s="100"/>
    </row>
    <row r="259" spans="1:23" s="2" customFormat="1" ht="17.25" customHeight="1">
      <c r="A259" s="16"/>
      <c r="L259" s="51"/>
      <c r="O259" s="191"/>
      <c r="Q259" s="16"/>
      <c r="R259" s="191"/>
      <c r="S259" s="202"/>
      <c r="T259" s="16"/>
      <c r="U259" s="97"/>
      <c r="V259" s="100"/>
      <c r="W259" s="100"/>
    </row>
    <row r="260" spans="1:23" s="2" customFormat="1" ht="17.25" customHeight="1">
      <c r="A260" s="16"/>
      <c r="L260" s="51"/>
      <c r="O260" s="191"/>
      <c r="Q260" s="16"/>
      <c r="R260" s="191"/>
      <c r="S260" s="202"/>
      <c r="T260" s="16"/>
      <c r="U260" s="97"/>
      <c r="V260" s="100"/>
      <c r="W260" s="100"/>
    </row>
    <row r="261" spans="1:23" s="2" customFormat="1" ht="17.25" customHeight="1">
      <c r="A261" s="16"/>
      <c r="L261" s="51"/>
      <c r="O261" s="191"/>
      <c r="Q261" s="16"/>
      <c r="R261" s="191"/>
      <c r="S261" s="202"/>
      <c r="T261" s="16"/>
      <c r="U261" s="97"/>
      <c r="V261" s="100"/>
      <c r="W261" s="100"/>
    </row>
    <row r="262" spans="1:23" s="2" customFormat="1" ht="17.25" customHeight="1">
      <c r="A262" s="16"/>
      <c r="L262" s="51"/>
      <c r="O262" s="191"/>
      <c r="Q262" s="16"/>
      <c r="R262" s="191"/>
      <c r="S262" s="202"/>
      <c r="T262" s="16"/>
      <c r="U262" s="97"/>
      <c r="V262" s="100"/>
      <c r="W262" s="100"/>
    </row>
    <row r="263" spans="1:23" s="2" customFormat="1" ht="17.25" customHeight="1">
      <c r="A263" s="16"/>
      <c r="L263" s="51"/>
      <c r="O263" s="191"/>
      <c r="Q263" s="16"/>
      <c r="R263" s="191"/>
      <c r="S263" s="202"/>
      <c r="T263" s="16"/>
      <c r="U263" s="97"/>
      <c r="V263" s="100"/>
      <c r="W263" s="100"/>
    </row>
    <row r="264" spans="1:23" s="2" customFormat="1" ht="17.25" customHeight="1">
      <c r="A264" s="16"/>
      <c r="L264" s="51"/>
      <c r="O264" s="191"/>
      <c r="Q264" s="16"/>
      <c r="R264" s="191"/>
      <c r="S264" s="202"/>
      <c r="T264" s="16"/>
      <c r="U264" s="97"/>
      <c r="V264" s="100"/>
      <c r="W264" s="100"/>
    </row>
    <row r="265" spans="1:23" s="2" customFormat="1" ht="17.25" customHeight="1">
      <c r="A265" s="16"/>
      <c r="L265" s="51"/>
      <c r="O265" s="191"/>
      <c r="Q265" s="16"/>
      <c r="R265" s="191"/>
      <c r="S265" s="202"/>
      <c r="T265" s="16"/>
      <c r="U265" s="97"/>
      <c r="V265" s="100"/>
      <c r="W265" s="100"/>
    </row>
    <row r="266" spans="1:23" s="2" customFormat="1" ht="17.25" customHeight="1">
      <c r="A266" s="16"/>
      <c r="L266" s="51"/>
      <c r="O266" s="191"/>
      <c r="Q266" s="16"/>
      <c r="R266" s="191"/>
      <c r="S266" s="202"/>
      <c r="T266" s="16"/>
      <c r="U266" s="97"/>
      <c r="V266" s="100"/>
      <c r="W266" s="100"/>
    </row>
    <row r="267" spans="1:23" s="2" customFormat="1" ht="17.25" customHeight="1">
      <c r="A267" s="16"/>
      <c r="L267" s="51"/>
      <c r="O267" s="191"/>
      <c r="Q267" s="16"/>
      <c r="R267" s="191"/>
      <c r="S267" s="202"/>
      <c r="T267" s="16"/>
      <c r="U267" s="97"/>
      <c r="V267" s="100"/>
      <c r="W267" s="100"/>
    </row>
    <row r="268" spans="1:23" s="2" customFormat="1" ht="17.25" customHeight="1">
      <c r="A268" s="16"/>
      <c r="L268" s="51"/>
      <c r="O268" s="191"/>
      <c r="Q268" s="16"/>
      <c r="R268" s="191"/>
      <c r="S268" s="202"/>
      <c r="T268" s="16"/>
      <c r="U268" s="97"/>
      <c r="V268" s="100"/>
      <c r="W268" s="100"/>
    </row>
    <row r="269" spans="1:23" s="2" customFormat="1" ht="17.25" customHeight="1">
      <c r="A269" s="16"/>
      <c r="L269" s="51"/>
      <c r="O269" s="191"/>
      <c r="Q269" s="16"/>
      <c r="R269" s="191"/>
      <c r="S269" s="202"/>
      <c r="T269" s="16"/>
      <c r="U269" s="97"/>
      <c r="V269" s="100"/>
      <c r="W269" s="100"/>
    </row>
    <row r="270" spans="1:23" s="2" customFormat="1" ht="17.25" customHeight="1">
      <c r="A270" s="16"/>
      <c r="L270" s="51"/>
      <c r="O270" s="191"/>
      <c r="Q270" s="16"/>
      <c r="R270" s="191"/>
      <c r="S270" s="202"/>
      <c r="T270" s="16"/>
      <c r="U270" s="97"/>
      <c r="V270" s="100"/>
      <c r="W270" s="100"/>
    </row>
    <row r="271" spans="1:23" s="2" customFormat="1" ht="17.25" customHeight="1">
      <c r="A271" s="16"/>
      <c r="L271" s="51"/>
      <c r="O271" s="191"/>
      <c r="Q271" s="16"/>
      <c r="R271" s="191"/>
      <c r="S271" s="202"/>
      <c r="T271" s="16"/>
      <c r="U271" s="97"/>
      <c r="V271" s="100"/>
      <c r="W271" s="100"/>
    </row>
    <row r="272" spans="1:23" s="2" customFormat="1" ht="17.25" customHeight="1">
      <c r="A272" s="16"/>
      <c r="L272" s="51"/>
      <c r="O272" s="191"/>
      <c r="Q272" s="16"/>
      <c r="R272" s="191"/>
      <c r="S272" s="202"/>
      <c r="T272" s="16"/>
      <c r="U272" s="97"/>
      <c r="V272" s="100"/>
      <c r="W272" s="100"/>
    </row>
    <row r="273" spans="1:23" s="2" customFormat="1" ht="17.25" customHeight="1">
      <c r="A273" s="16"/>
      <c r="L273" s="51"/>
      <c r="O273" s="191"/>
      <c r="Q273" s="16"/>
      <c r="R273" s="191"/>
      <c r="S273" s="202"/>
      <c r="T273" s="16"/>
      <c r="U273" s="97"/>
      <c r="V273" s="100"/>
      <c r="W273" s="100"/>
    </row>
    <row r="274" spans="1:23" s="2" customFormat="1" ht="17.25" customHeight="1">
      <c r="A274" s="16"/>
      <c r="L274" s="51"/>
      <c r="O274" s="191"/>
      <c r="Q274" s="16"/>
      <c r="R274" s="191"/>
      <c r="S274" s="202"/>
      <c r="T274" s="16"/>
      <c r="U274" s="97"/>
      <c r="V274" s="100"/>
      <c r="W274" s="100"/>
    </row>
    <row r="275" spans="1:23" s="2" customFormat="1" ht="17.25" customHeight="1">
      <c r="A275" s="16"/>
      <c r="L275" s="51"/>
      <c r="O275" s="191"/>
      <c r="Q275" s="16"/>
      <c r="R275" s="191"/>
      <c r="S275" s="202"/>
      <c r="T275" s="16"/>
      <c r="U275" s="97"/>
      <c r="V275" s="100"/>
      <c r="W275" s="100"/>
    </row>
    <row r="276" spans="1:23" s="2" customFormat="1" ht="17.25" customHeight="1">
      <c r="A276" s="16"/>
      <c r="L276" s="51"/>
      <c r="O276" s="191"/>
      <c r="Q276" s="16"/>
      <c r="R276" s="191"/>
      <c r="S276" s="202"/>
      <c r="T276" s="16"/>
      <c r="U276" s="97"/>
      <c r="V276" s="100"/>
      <c r="W276" s="100"/>
    </row>
    <row r="277" spans="1:23" s="2" customFormat="1" ht="17.25" customHeight="1">
      <c r="A277" s="16"/>
      <c r="L277" s="51"/>
      <c r="O277" s="191"/>
      <c r="Q277" s="16"/>
      <c r="R277" s="191"/>
      <c r="S277" s="202"/>
      <c r="T277" s="16"/>
      <c r="U277" s="97"/>
      <c r="V277" s="100"/>
      <c r="W277" s="100"/>
    </row>
    <row r="278" spans="1:23" s="2" customFormat="1" ht="17.25" customHeight="1">
      <c r="A278" s="16"/>
      <c r="L278" s="51"/>
      <c r="O278" s="191"/>
      <c r="Q278" s="16"/>
      <c r="R278" s="191"/>
      <c r="S278" s="202"/>
      <c r="T278" s="16"/>
      <c r="U278" s="97"/>
      <c r="V278" s="100"/>
      <c r="W278" s="100"/>
    </row>
    <row r="279" spans="1:23" s="2" customFormat="1" ht="17.25" customHeight="1">
      <c r="A279" s="16"/>
      <c r="L279" s="51"/>
      <c r="O279" s="191"/>
      <c r="Q279" s="16"/>
      <c r="R279" s="191"/>
      <c r="S279" s="202"/>
      <c r="T279" s="16"/>
      <c r="U279" s="97"/>
      <c r="V279" s="100"/>
      <c r="W279" s="100"/>
    </row>
    <row r="280" spans="1:23" s="2" customFormat="1" ht="17.25" customHeight="1">
      <c r="A280" s="16"/>
      <c r="L280" s="51"/>
      <c r="O280" s="191"/>
      <c r="Q280" s="16"/>
      <c r="R280" s="191"/>
      <c r="S280" s="202"/>
      <c r="T280" s="16"/>
      <c r="U280" s="97"/>
      <c r="V280" s="100"/>
      <c r="W280" s="100"/>
    </row>
    <row r="281" spans="1:23" s="2" customFormat="1" ht="17.25" customHeight="1">
      <c r="A281" s="16"/>
      <c r="L281" s="51"/>
      <c r="O281" s="191"/>
      <c r="Q281" s="16"/>
      <c r="R281" s="191"/>
      <c r="S281" s="202"/>
      <c r="T281" s="16"/>
      <c r="U281" s="97"/>
      <c r="V281" s="100"/>
      <c r="W281" s="100"/>
    </row>
    <row r="282" spans="1:23" s="2" customFormat="1" ht="17.25" customHeight="1">
      <c r="A282" s="16"/>
      <c r="L282" s="51"/>
      <c r="O282" s="191"/>
      <c r="Q282" s="16"/>
      <c r="R282" s="191"/>
      <c r="S282" s="202"/>
      <c r="T282" s="16"/>
      <c r="U282" s="97"/>
      <c r="V282" s="100"/>
      <c r="W282" s="100"/>
    </row>
    <row r="283" spans="1:23" s="2" customFormat="1" ht="17.25" customHeight="1">
      <c r="A283" s="16"/>
      <c r="L283" s="51"/>
      <c r="O283" s="191"/>
      <c r="Q283" s="16"/>
      <c r="R283" s="191"/>
      <c r="S283" s="202"/>
      <c r="T283" s="16"/>
      <c r="U283" s="97"/>
      <c r="V283" s="100"/>
      <c r="W283" s="100"/>
    </row>
    <row r="284" spans="1:23" s="2" customFormat="1" ht="17.25" customHeight="1">
      <c r="A284" s="16"/>
      <c r="L284" s="51"/>
      <c r="O284" s="191"/>
      <c r="Q284" s="16"/>
      <c r="R284" s="191"/>
      <c r="S284" s="202"/>
      <c r="T284" s="16"/>
      <c r="U284" s="97"/>
      <c r="V284" s="100"/>
      <c r="W284" s="100"/>
    </row>
    <row r="285" spans="1:23" s="2" customFormat="1" ht="17.25" customHeight="1">
      <c r="A285" s="16"/>
      <c r="L285" s="51"/>
      <c r="O285" s="191"/>
      <c r="Q285" s="16"/>
      <c r="R285" s="191"/>
      <c r="S285" s="202"/>
      <c r="T285" s="16"/>
      <c r="U285" s="97"/>
      <c r="V285" s="100"/>
      <c r="W285" s="100"/>
    </row>
    <row r="286" spans="1:23" s="2" customFormat="1" ht="17.25" customHeight="1">
      <c r="A286" s="16"/>
      <c r="L286" s="51"/>
      <c r="O286" s="191"/>
      <c r="Q286" s="16"/>
      <c r="R286" s="191"/>
      <c r="S286" s="202"/>
      <c r="T286" s="16"/>
      <c r="U286" s="97"/>
      <c r="V286" s="100"/>
      <c r="W286" s="100"/>
    </row>
    <row r="287" spans="1:23" s="2" customFormat="1" ht="17.25" customHeight="1">
      <c r="A287" s="16"/>
      <c r="L287" s="51"/>
      <c r="O287" s="191"/>
      <c r="Q287" s="16"/>
      <c r="R287" s="191"/>
      <c r="S287" s="202"/>
      <c r="T287" s="16"/>
      <c r="U287" s="97"/>
      <c r="V287" s="100"/>
      <c r="W287" s="100"/>
    </row>
    <row r="288" spans="1:23" s="2" customFormat="1" ht="17.25" customHeight="1">
      <c r="A288" s="16"/>
      <c r="L288" s="51"/>
      <c r="O288" s="191"/>
      <c r="Q288" s="16"/>
      <c r="R288" s="191"/>
      <c r="S288" s="202"/>
      <c r="T288" s="16"/>
      <c r="U288" s="97"/>
      <c r="V288" s="100"/>
      <c r="W288" s="100"/>
    </row>
    <row r="289" spans="1:23" s="2" customFormat="1" ht="17.25" customHeight="1">
      <c r="A289" s="16"/>
      <c r="L289" s="51"/>
      <c r="O289" s="191"/>
      <c r="Q289" s="16"/>
      <c r="R289" s="191"/>
      <c r="S289" s="202"/>
      <c r="T289" s="16"/>
      <c r="U289" s="97"/>
      <c r="V289" s="100"/>
      <c r="W289" s="100"/>
    </row>
    <row r="290" spans="1:23" s="2" customFormat="1" ht="17.25" customHeight="1">
      <c r="A290" s="16"/>
      <c r="L290" s="51"/>
      <c r="O290" s="191"/>
      <c r="Q290" s="16"/>
      <c r="R290" s="191"/>
      <c r="S290" s="202"/>
      <c r="T290" s="16"/>
      <c r="U290" s="191"/>
      <c r="V290" s="100"/>
      <c r="W290" s="100"/>
    </row>
    <row r="291" spans="1:23" s="2" customFormat="1" ht="17.25" customHeight="1">
      <c r="A291" s="16"/>
      <c r="L291" s="51"/>
      <c r="O291" s="191"/>
      <c r="Q291" s="16"/>
      <c r="R291" s="191"/>
      <c r="S291" s="202"/>
      <c r="T291" s="16"/>
      <c r="U291" s="191"/>
      <c r="V291" s="100"/>
      <c r="W291" s="100"/>
    </row>
    <row r="292" spans="1:23" s="2" customFormat="1" ht="17.25" customHeight="1">
      <c r="A292" s="16"/>
      <c r="L292" s="51"/>
      <c r="O292" s="191"/>
      <c r="Q292" s="16"/>
      <c r="R292" s="191"/>
      <c r="S292" s="202"/>
      <c r="T292" s="16"/>
      <c r="U292" s="191"/>
      <c r="V292" s="100"/>
      <c r="W292" s="100"/>
    </row>
    <row r="293" spans="1:23" s="2" customFormat="1" ht="17.25" customHeight="1">
      <c r="A293" s="16"/>
      <c r="L293" s="51"/>
      <c r="O293" s="191"/>
      <c r="Q293" s="16"/>
      <c r="R293" s="191"/>
      <c r="S293" s="202"/>
      <c r="T293" s="16"/>
      <c r="U293" s="191"/>
      <c r="V293" s="100"/>
      <c r="W293" s="100"/>
    </row>
    <row r="294" spans="1:23" s="2" customFormat="1" ht="17.25" customHeight="1">
      <c r="A294" s="16"/>
      <c r="L294" s="51"/>
      <c r="O294" s="191"/>
      <c r="Q294" s="16"/>
      <c r="R294" s="191"/>
      <c r="S294" s="202"/>
      <c r="T294" s="16"/>
      <c r="U294" s="191"/>
      <c r="V294" s="100"/>
      <c r="W294" s="100"/>
    </row>
    <row r="295" spans="1:23" s="2" customFormat="1" ht="17.25" customHeight="1">
      <c r="A295" s="16"/>
      <c r="L295" s="51"/>
      <c r="O295" s="191"/>
      <c r="Q295" s="16"/>
      <c r="R295" s="191"/>
      <c r="S295" s="202"/>
      <c r="T295" s="16"/>
      <c r="U295" s="191"/>
      <c r="V295" s="100"/>
      <c r="W295" s="100"/>
    </row>
    <row r="296" spans="1:23" s="2" customFormat="1" ht="17.25" customHeight="1">
      <c r="A296" s="16"/>
      <c r="L296" s="51"/>
      <c r="O296" s="191"/>
      <c r="Q296" s="16"/>
      <c r="R296" s="191"/>
      <c r="S296" s="202"/>
      <c r="T296" s="16"/>
      <c r="U296" s="191"/>
      <c r="V296" s="100"/>
      <c r="W296" s="100"/>
    </row>
    <row r="297" spans="1:23" s="2" customFormat="1" ht="17.25" customHeight="1">
      <c r="A297" s="16"/>
      <c r="L297" s="51"/>
      <c r="O297" s="191"/>
      <c r="Q297" s="16"/>
      <c r="R297" s="191"/>
      <c r="S297" s="202"/>
      <c r="T297" s="16"/>
      <c r="U297" s="191"/>
      <c r="V297" s="100"/>
      <c r="W297" s="100"/>
    </row>
    <row r="298" spans="1:23" s="2" customFormat="1" ht="17.25" customHeight="1">
      <c r="A298" s="16"/>
      <c r="L298" s="51"/>
      <c r="O298" s="191"/>
      <c r="Q298" s="16"/>
      <c r="R298" s="191"/>
      <c r="S298" s="202"/>
      <c r="T298" s="16"/>
      <c r="U298" s="191"/>
      <c r="V298" s="100"/>
      <c r="W298" s="100"/>
    </row>
    <row r="299" spans="1:23" s="2" customFormat="1" ht="17.25" customHeight="1">
      <c r="A299" s="16"/>
      <c r="L299" s="51"/>
      <c r="O299" s="191"/>
      <c r="Q299" s="16"/>
      <c r="R299" s="191"/>
      <c r="S299" s="202"/>
      <c r="T299" s="16"/>
      <c r="U299" s="191"/>
      <c r="V299" s="100"/>
      <c r="W299" s="100"/>
    </row>
    <row r="300" spans="1:23" s="2" customFormat="1" ht="17.25" customHeight="1">
      <c r="A300" s="16"/>
      <c r="L300" s="51"/>
      <c r="O300" s="191"/>
      <c r="Q300" s="16"/>
      <c r="R300" s="191"/>
      <c r="S300" s="202"/>
      <c r="T300" s="16"/>
      <c r="U300" s="191"/>
      <c r="V300" s="100"/>
      <c r="W300" s="100"/>
    </row>
    <row r="301" spans="1:23" s="2" customFormat="1" ht="17.25" customHeight="1">
      <c r="A301" s="16"/>
      <c r="L301" s="51"/>
      <c r="O301" s="191"/>
      <c r="Q301" s="16"/>
      <c r="R301" s="191"/>
      <c r="S301" s="202"/>
      <c r="T301" s="16"/>
      <c r="U301" s="191"/>
      <c r="V301" s="100"/>
      <c r="W301" s="100"/>
    </row>
    <row r="302" spans="1:23" s="2" customFormat="1" ht="17.25" customHeight="1">
      <c r="A302" s="16"/>
      <c r="L302" s="51"/>
      <c r="O302" s="191"/>
      <c r="Q302" s="16"/>
      <c r="R302" s="191"/>
      <c r="S302" s="202"/>
      <c r="T302" s="16"/>
      <c r="U302" s="191"/>
      <c r="V302" s="100"/>
      <c r="W302" s="100"/>
    </row>
    <row r="303" spans="1:23" s="2" customFormat="1" ht="17.25" customHeight="1">
      <c r="A303" s="16"/>
      <c r="L303" s="51"/>
      <c r="O303" s="191"/>
      <c r="Q303" s="16"/>
      <c r="R303" s="191"/>
      <c r="S303" s="202"/>
      <c r="T303" s="16"/>
      <c r="U303" s="191"/>
      <c r="V303" s="100"/>
      <c r="W303" s="100"/>
    </row>
    <row r="304" spans="1:23" s="2" customFormat="1" ht="17.25" customHeight="1">
      <c r="A304" s="16"/>
      <c r="L304" s="51"/>
      <c r="O304" s="191"/>
      <c r="Q304" s="16"/>
      <c r="R304" s="191"/>
      <c r="S304" s="202"/>
      <c r="T304" s="16"/>
      <c r="U304" s="191"/>
      <c r="V304" s="100"/>
      <c r="W304" s="100"/>
    </row>
    <row r="305" spans="1:23" s="2" customFormat="1" ht="17.25" customHeight="1">
      <c r="A305" s="16"/>
      <c r="L305" s="51"/>
      <c r="O305" s="191"/>
      <c r="Q305" s="16"/>
      <c r="R305" s="191"/>
      <c r="S305" s="202"/>
      <c r="T305" s="16"/>
      <c r="U305" s="191"/>
      <c r="V305" s="100"/>
      <c r="W305" s="100"/>
    </row>
    <row r="306" spans="1:23" s="2" customFormat="1" ht="17.25" customHeight="1">
      <c r="A306" s="16"/>
      <c r="L306" s="51"/>
      <c r="O306" s="191"/>
      <c r="Q306" s="16"/>
      <c r="R306" s="191"/>
      <c r="S306" s="202"/>
      <c r="T306" s="16"/>
      <c r="U306" s="191"/>
      <c r="V306" s="100"/>
      <c r="W306" s="100"/>
    </row>
    <row r="307" spans="1:23" s="2" customFormat="1" ht="17.25" customHeight="1">
      <c r="A307" s="16"/>
      <c r="L307" s="51"/>
      <c r="O307" s="191"/>
      <c r="Q307" s="16"/>
      <c r="R307" s="191"/>
      <c r="S307" s="202"/>
      <c r="T307" s="16"/>
      <c r="U307" s="191"/>
      <c r="V307" s="100"/>
      <c r="W307" s="100"/>
    </row>
    <row r="308" spans="1:23" s="2" customFormat="1" ht="17.25" customHeight="1">
      <c r="A308" s="16"/>
      <c r="L308" s="51"/>
      <c r="O308" s="191"/>
      <c r="Q308" s="16"/>
      <c r="R308" s="191"/>
      <c r="S308" s="202"/>
      <c r="T308" s="16"/>
      <c r="U308" s="191"/>
      <c r="V308" s="100"/>
      <c r="W308" s="100"/>
    </row>
    <row r="309" spans="1:23" s="2" customFormat="1" ht="17.25" customHeight="1">
      <c r="A309" s="16"/>
      <c r="L309" s="51"/>
      <c r="O309" s="191"/>
      <c r="Q309" s="16"/>
      <c r="R309" s="191"/>
      <c r="S309" s="202"/>
      <c r="T309" s="16"/>
      <c r="U309" s="191"/>
      <c r="V309" s="100"/>
      <c r="W309" s="100"/>
    </row>
    <row r="310" spans="1:23" s="2" customFormat="1" ht="17.25" customHeight="1">
      <c r="A310" s="16"/>
      <c r="L310" s="51"/>
      <c r="O310" s="191"/>
      <c r="Q310" s="16"/>
      <c r="R310" s="191"/>
      <c r="S310" s="202"/>
      <c r="T310" s="16"/>
      <c r="U310" s="191"/>
      <c r="V310" s="100"/>
      <c r="W310" s="100"/>
    </row>
    <row r="311" spans="1:23" s="2" customFormat="1" ht="17.25" customHeight="1">
      <c r="A311" s="16"/>
      <c r="L311" s="51"/>
      <c r="O311" s="191"/>
      <c r="Q311" s="16"/>
      <c r="R311" s="191"/>
      <c r="S311" s="202"/>
      <c r="T311" s="16"/>
      <c r="U311" s="191"/>
      <c r="V311" s="100"/>
      <c r="W311" s="100"/>
    </row>
    <row r="312" spans="1:23" s="2" customFormat="1" ht="17.25" customHeight="1">
      <c r="A312" s="16"/>
      <c r="L312" s="51"/>
      <c r="O312" s="191"/>
      <c r="Q312" s="16"/>
      <c r="R312" s="191"/>
      <c r="S312" s="202"/>
      <c r="T312" s="16"/>
      <c r="U312" s="191"/>
      <c r="V312" s="100"/>
      <c r="W312" s="100"/>
    </row>
    <row r="313" spans="1:23" s="2" customFormat="1" ht="17.25" customHeight="1">
      <c r="A313" s="16"/>
      <c r="L313" s="51"/>
      <c r="O313" s="191"/>
      <c r="Q313" s="16"/>
      <c r="R313" s="191"/>
      <c r="S313" s="202"/>
      <c r="T313" s="16"/>
      <c r="U313" s="191"/>
      <c r="V313" s="100"/>
      <c r="W313" s="100"/>
    </row>
    <row r="314" spans="1:23" s="2" customFormat="1" ht="17.25" customHeight="1">
      <c r="A314" s="16"/>
      <c r="L314" s="51"/>
      <c r="O314" s="191"/>
      <c r="Q314" s="16"/>
      <c r="R314" s="191"/>
      <c r="S314" s="202"/>
      <c r="T314" s="16"/>
      <c r="U314" s="191"/>
      <c r="V314" s="100"/>
      <c r="W314" s="100"/>
    </row>
    <row r="315" spans="1:23" s="2" customFormat="1" ht="17.25" customHeight="1">
      <c r="A315" s="16"/>
      <c r="L315" s="51"/>
      <c r="O315" s="191"/>
      <c r="Q315" s="16"/>
      <c r="R315" s="191"/>
      <c r="S315" s="202"/>
      <c r="T315" s="16"/>
      <c r="U315" s="191"/>
      <c r="V315" s="100"/>
      <c r="W315" s="100"/>
    </row>
    <row r="316" spans="1:23" s="2" customFormat="1" ht="17.25" customHeight="1">
      <c r="A316" s="16"/>
      <c r="L316" s="51"/>
      <c r="O316" s="191"/>
      <c r="Q316" s="16"/>
      <c r="R316" s="191"/>
      <c r="S316" s="202"/>
      <c r="T316" s="16"/>
      <c r="U316" s="191"/>
      <c r="V316" s="100"/>
      <c r="W316" s="100"/>
    </row>
    <row r="317" spans="1:23" s="2" customFormat="1" ht="17.25" customHeight="1">
      <c r="A317" s="16"/>
      <c r="L317" s="51"/>
      <c r="O317" s="191"/>
      <c r="Q317" s="16"/>
      <c r="R317" s="191"/>
      <c r="S317" s="202"/>
      <c r="T317" s="16"/>
      <c r="U317" s="191"/>
      <c r="V317" s="100"/>
      <c r="W317" s="100"/>
    </row>
    <row r="318" spans="1:23" s="2" customFormat="1" ht="17.25" customHeight="1">
      <c r="A318" s="16"/>
      <c r="L318" s="51"/>
      <c r="O318" s="191"/>
      <c r="Q318" s="16"/>
      <c r="R318" s="191"/>
      <c r="S318" s="202"/>
      <c r="T318" s="16"/>
      <c r="U318" s="191"/>
      <c r="V318" s="100"/>
      <c r="W318" s="100"/>
    </row>
    <row r="319" spans="1:23" s="2" customFormat="1" ht="17.25" customHeight="1">
      <c r="A319" s="16"/>
      <c r="L319" s="51"/>
      <c r="O319" s="191"/>
      <c r="Q319" s="16"/>
      <c r="R319" s="191"/>
      <c r="S319" s="202"/>
      <c r="T319" s="16"/>
      <c r="U319" s="191"/>
      <c r="V319" s="100"/>
      <c r="W319" s="100"/>
    </row>
    <row r="320" spans="1:23" s="2" customFormat="1" ht="17.25" customHeight="1">
      <c r="A320" s="16"/>
      <c r="L320" s="51"/>
      <c r="O320" s="191"/>
      <c r="Q320" s="16"/>
      <c r="R320" s="191"/>
      <c r="S320" s="202"/>
      <c r="T320" s="16"/>
      <c r="U320" s="191"/>
      <c r="V320" s="100"/>
      <c r="W320" s="100"/>
    </row>
    <row r="321" spans="1:23" s="2" customFormat="1" ht="17.25" customHeight="1">
      <c r="A321" s="16"/>
      <c r="L321" s="51"/>
      <c r="O321" s="191"/>
      <c r="Q321" s="16"/>
      <c r="R321" s="191"/>
      <c r="S321" s="202"/>
      <c r="T321" s="16"/>
      <c r="U321" s="191"/>
      <c r="V321" s="100"/>
      <c r="W321" s="100"/>
    </row>
    <row r="322" spans="1:23" s="2" customFormat="1" ht="17.25" customHeight="1">
      <c r="A322" s="16"/>
      <c r="L322" s="51"/>
      <c r="O322" s="191"/>
      <c r="Q322" s="16"/>
      <c r="R322" s="191"/>
      <c r="S322" s="202"/>
      <c r="T322" s="16"/>
      <c r="U322" s="191"/>
      <c r="V322" s="100"/>
      <c r="W322" s="100"/>
    </row>
    <row r="323" spans="1:23" s="2" customFormat="1" ht="17.25" customHeight="1">
      <c r="A323" s="16"/>
      <c r="L323" s="51"/>
      <c r="O323" s="191"/>
      <c r="Q323" s="16"/>
      <c r="R323" s="191"/>
      <c r="S323" s="202"/>
      <c r="T323" s="16"/>
      <c r="U323" s="191"/>
      <c r="V323" s="100"/>
      <c r="W323" s="100"/>
    </row>
    <row r="324" spans="1:23" s="2" customFormat="1" ht="17.25" customHeight="1">
      <c r="A324" s="16"/>
      <c r="L324" s="51"/>
      <c r="O324" s="191"/>
      <c r="Q324" s="16"/>
      <c r="R324" s="191"/>
      <c r="S324" s="202"/>
      <c r="T324" s="16"/>
      <c r="U324" s="191"/>
      <c r="V324" s="100"/>
      <c r="W324" s="100"/>
    </row>
    <row r="325" spans="1:23" s="2" customFormat="1" ht="17.25" customHeight="1">
      <c r="A325" s="16"/>
      <c r="L325" s="51"/>
      <c r="O325" s="191"/>
      <c r="Q325" s="16"/>
      <c r="R325" s="191"/>
      <c r="S325" s="202"/>
      <c r="T325" s="16"/>
      <c r="U325" s="191"/>
      <c r="V325" s="100"/>
      <c r="W325" s="100"/>
    </row>
    <row r="326" spans="1:23" s="2" customFormat="1" ht="17.25" customHeight="1">
      <c r="A326" s="16"/>
      <c r="L326" s="51"/>
      <c r="O326" s="191"/>
      <c r="Q326" s="16"/>
      <c r="R326" s="191"/>
      <c r="S326" s="202"/>
      <c r="T326" s="16"/>
      <c r="U326" s="191"/>
      <c r="V326" s="100"/>
      <c r="W326" s="100"/>
    </row>
    <row r="327" spans="1:23" s="2" customFormat="1" ht="17.25" customHeight="1">
      <c r="A327" s="16"/>
      <c r="L327" s="51"/>
      <c r="O327" s="191"/>
      <c r="Q327" s="16"/>
      <c r="R327" s="191"/>
      <c r="S327" s="202"/>
      <c r="T327" s="16"/>
      <c r="U327" s="191"/>
      <c r="V327" s="100"/>
      <c r="W327" s="100"/>
    </row>
    <row r="328" spans="1:23" s="2" customFormat="1" ht="17.25" customHeight="1">
      <c r="A328" s="16"/>
      <c r="L328" s="51"/>
      <c r="O328" s="191"/>
      <c r="Q328" s="16"/>
      <c r="R328" s="191"/>
      <c r="S328" s="202"/>
      <c r="T328" s="16"/>
      <c r="U328" s="191"/>
      <c r="V328" s="100"/>
      <c r="W328" s="100"/>
    </row>
    <row r="329" spans="1:23" s="2" customFormat="1" ht="17.25" customHeight="1">
      <c r="A329" s="16"/>
      <c r="L329" s="51"/>
      <c r="O329" s="191"/>
      <c r="Q329" s="16"/>
      <c r="R329" s="191"/>
      <c r="S329" s="202"/>
      <c r="T329" s="16"/>
      <c r="U329" s="191"/>
      <c r="V329" s="100"/>
      <c r="W329" s="100"/>
    </row>
    <row r="330" spans="1:23" s="2" customFormat="1" ht="17.25" customHeight="1">
      <c r="A330" s="16"/>
      <c r="L330" s="51"/>
      <c r="O330" s="191"/>
      <c r="Q330" s="16"/>
      <c r="R330" s="191"/>
      <c r="S330" s="202"/>
      <c r="T330" s="16"/>
      <c r="U330" s="191"/>
      <c r="V330" s="100"/>
      <c r="W330" s="100"/>
    </row>
    <row r="331" spans="1:23" s="2" customFormat="1" ht="17.25" customHeight="1">
      <c r="A331" s="16"/>
      <c r="L331" s="51"/>
      <c r="O331" s="191"/>
      <c r="Q331" s="16"/>
      <c r="R331" s="191"/>
      <c r="S331" s="202"/>
      <c r="T331" s="16"/>
      <c r="U331" s="191"/>
      <c r="V331" s="100"/>
      <c r="W331" s="100"/>
    </row>
    <row r="332" spans="1:23" s="2" customFormat="1" ht="17.25" customHeight="1">
      <c r="A332" s="16"/>
      <c r="L332" s="51"/>
      <c r="O332" s="191"/>
      <c r="Q332" s="16"/>
      <c r="R332" s="191"/>
      <c r="S332" s="202"/>
      <c r="T332" s="16"/>
      <c r="U332" s="191"/>
      <c r="V332" s="100"/>
      <c r="W332" s="100"/>
    </row>
    <row r="333" spans="1:23" s="2" customFormat="1" ht="17.25" customHeight="1">
      <c r="A333" s="16"/>
      <c r="L333" s="51"/>
      <c r="O333" s="191"/>
      <c r="Q333" s="16"/>
      <c r="R333" s="191"/>
      <c r="S333" s="202"/>
      <c r="T333" s="16"/>
      <c r="U333" s="191"/>
      <c r="V333" s="100"/>
      <c r="W333" s="100"/>
    </row>
    <row r="334" spans="1:23" s="2" customFormat="1" ht="17.25" customHeight="1">
      <c r="A334" s="16"/>
      <c r="L334" s="51"/>
      <c r="O334" s="191"/>
      <c r="Q334" s="16"/>
      <c r="R334" s="191"/>
      <c r="S334" s="202"/>
      <c r="T334" s="16"/>
      <c r="U334" s="191"/>
      <c r="V334" s="100"/>
      <c r="W334" s="100"/>
    </row>
    <row r="335" spans="1:23" s="2" customFormat="1" ht="17.25" customHeight="1">
      <c r="A335" s="16"/>
      <c r="L335" s="51"/>
      <c r="O335" s="191"/>
      <c r="Q335" s="16"/>
      <c r="R335" s="191"/>
      <c r="S335" s="202"/>
      <c r="T335" s="16"/>
      <c r="U335" s="191"/>
      <c r="V335" s="100"/>
      <c r="W335" s="100"/>
    </row>
    <row r="336" spans="1:23" s="2" customFormat="1" ht="17.25" customHeight="1">
      <c r="A336" s="16"/>
      <c r="L336" s="51"/>
      <c r="O336" s="191"/>
      <c r="Q336" s="16"/>
      <c r="R336" s="191"/>
      <c r="S336" s="202"/>
      <c r="T336" s="16"/>
      <c r="U336" s="191"/>
      <c r="V336" s="100"/>
      <c r="W336" s="100"/>
    </row>
    <row r="337" spans="1:23" s="2" customFormat="1" ht="17.25" customHeight="1">
      <c r="A337" s="16"/>
      <c r="L337" s="51"/>
      <c r="O337" s="191"/>
      <c r="Q337" s="16"/>
      <c r="R337" s="191"/>
      <c r="S337" s="202"/>
      <c r="T337" s="16"/>
      <c r="U337" s="191"/>
      <c r="V337" s="100"/>
      <c r="W337" s="100"/>
    </row>
    <row r="338" spans="1:23" s="2" customFormat="1" ht="17.25" customHeight="1">
      <c r="A338" s="16"/>
      <c r="L338" s="51"/>
      <c r="O338" s="191"/>
      <c r="Q338" s="16"/>
      <c r="R338" s="191"/>
      <c r="S338" s="202"/>
      <c r="T338" s="16"/>
      <c r="U338" s="191"/>
      <c r="V338" s="100"/>
      <c r="W338" s="100"/>
    </row>
    <row r="339" spans="1:23" s="2" customFormat="1" ht="17.25" customHeight="1">
      <c r="A339" s="16"/>
      <c r="L339" s="51"/>
      <c r="O339" s="191"/>
      <c r="Q339" s="16"/>
      <c r="R339" s="191"/>
      <c r="S339" s="202"/>
      <c r="T339" s="16"/>
      <c r="U339" s="191"/>
      <c r="V339" s="100"/>
      <c r="W339" s="100"/>
    </row>
    <row r="340" spans="1:23" s="2" customFormat="1" ht="17.25" customHeight="1">
      <c r="A340" s="16"/>
      <c r="L340" s="51"/>
      <c r="O340" s="191"/>
      <c r="Q340" s="16"/>
      <c r="R340" s="191"/>
      <c r="S340" s="202"/>
      <c r="T340" s="16"/>
      <c r="U340" s="191"/>
      <c r="V340" s="100"/>
      <c r="W340" s="100"/>
    </row>
    <row r="341" spans="1:23" s="2" customFormat="1" ht="17.25" customHeight="1">
      <c r="A341" s="16"/>
      <c r="L341" s="51"/>
      <c r="O341" s="191"/>
      <c r="Q341" s="16"/>
      <c r="R341" s="191"/>
      <c r="S341" s="202"/>
      <c r="T341" s="16"/>
      <c r="U341" s="191"/>
      <c r="V341" s="100"/>
      <c r="W341" s="100"/>
    </row>
    <row r="342" spans="1:23" s="2" customFormat="1" ht="17.25" customHeight="1">
      <c r="A342" s="16"/>
      <c r="L342" s="51"/>
      <c r="O342" s="191"/>
      <c r="Q342" s="16"/>
      <c r="R342" s="191"/>
      <c r="S342" s="202"/>
      <c r="T342" s="16"/>
      <c r="U342" s="191"/>
      <c r="V342" s="100"/>
      <c r="W342" s="100"/>
    </row>
    <row r="343" spans="1:23" s="2" customFormat="1" ht="17.25" customHeight="1">
      <c r="A343" s="16"/>
      <c r="L343" s="51"/>
      <c r="O343" s="191"/>
      <c r="Q343" s="16"/>
      <c r="R343" s="191"/>
      <c r="S343" s="202"/>
      <c r="T343" s="16"/>
      <c r="U343" s="191"/>
      <c r="V343" s="100"/>
      <c r="W343" s="100"/>
    </row>
    <row r="344" spans="1:23" s="2" customFormat="1" ht="17.25" customHeight="1">
      <c r="A344" s="16"/>
      <c r="L344" s="51"/>
      <c r="O344" s="191"/>
      <c r="Q344" s="16"/>
      <c r="R344" s="191"/>
      <c r="S344" s="202"/>
      <c r="T344" s="16"/>
      <c r="U344" s="191"/>
      <c r="V344" s="100"/>
      <c r="W344" s="100"/>
    </row>
    <row r="345" spans="1:23" s="2" customFormat="1" ht="17.25" customHeight="1">
      <c r="A345" s="16"/>
      <c r="L345" s="51"/>
      <c r="O345" s="191"/>
      <c r="Q345" s="16"/>
      <c r="R345" s="191"/>
      <c r="S345" s="202"/>
      <c r="T345" s="16"/>
      <c r="U345" s="191"/>
      <c r="V345" s="100"/>
      <c r="W345" s="100"/>
    </row>
    <row r="346" spans="1:23" s="2" customFormat="1" ht="17.25" customHeight="1">
      <c r="A346" s="16"/>
      <c r="L346" s="51"/>
      <c r="O346" s="191"/>
      <c r="Q346" s="16"/>
      <c r="R346" s="191"/>
      <c r="S346" s="202"/>
      <c r="T346" s="16"/>
      <c r="U346" s="191"/>
      <c r="V346" s="100"/>
      <c r="W346" s="100"/>
    </row>
    <row r="347" spans="1:23" s="2" customFormat="1" ht="17.25" customHeight="1">
      <c r="A347" s="16"/>
      <c r="L347" s="51"/>
      <c r="O347" s="191"/>
      <c r="Q347" s="16"/>
      <c r="R347" s="191"/>
      <c r="S347" s="202"/>
      <c r="T347" s="16"/>
      <c r="U347" s="191"/>
      <c r="V347" s="100"/>
      <c r="W347" s="100"/>
    </row>
    <row r="348" spans="1:23" s="2" customFormat="1" ht="17.25" customHeight="1">
      <c r="A348" s="16"/>
      <c r="L348" s="51"/>
      <c r="O348" s="191"/>
      <c r="Q348" s="16"/>
      <c r="R348" s="191"/>
      <c r="S348" s="202"/>
      <c r="T348" s="16"/>
      <c r="U348" s="191"/>
      <c r="V348" s="100"/>
      <c r="W348" s="100"/>
    </row>
    <row r="349" spans="1:23" s="2" customFormat="1" ht="17.25" customHeight="1">
      <c r="A349" s="16"/>
      <c r="L349" s="51"/>
      <c r="O349" s="191"/>
      <c r="Q349" s="16"/>
      <c r="R349" s="191"/>
      <c r="S349" s="202"/>
      <c r="T349" s="16"/>
      <c r="U349" s="191"/>
      <c r="V349" s="100"/>
      <c r="W349" s="100"/>
    </row>
    <row r="350" spans="1:23" s="2" customFormat="1" ht="17.25" customHeight="1">
      <c r="A350" s="16"/>
      <c r="L350" s="51"/>
      <c r="O350" s="191"/>
      <c r="Q350" s="16"/>
      <c r="R350" s="191"/>
      <c r="S350" s="202"/>
      <c r="T350" s="16"/>
      <c r="U350" s="191"/>
      <c r="V350" s="100"/>
      <c r="W350" s="100"/>
    </row>
    <row r="351" spans="1:23" s="2" customFormat="1" ht="17.25" customHeight="1">
      <c r="A351" s="16"/>
      <c r="L351" s="51"/>
      <c r="O351" s="191"/>
      <c r="Q351" s="16"/>
      <c r="R351" s="191"/>
      <c r="S351" s="202"/>
      <c r="T351" s="16"/>
      <c r="U351" s="191"/>
      <c r="V351" s="100"/>
      <c r="W351" s="100"/>
    </row>
    <row r="352" spans="1:23" s="2" customFormat="1" ht="17.25" customHeight="1">
      <c r="A352" s="16"/>
      <c r="L352" s="51"/>
      <c r="O352" s="191"/>
      <c r="Q352" s="16"/>
      <c r="R352" s="191"/>
      <c r="S352" s="202"/>
      <c r="T352" s="16"/>
      <c r="U352" s="191"/>
      <c r="V352" s="100"/>
      <c r="W352" s="100"/>
    </row>
    <row r="353" spans="1:23" s="2" customFormat="1" ht="17.25" customHeight="1">
      <c r="A353" s="16"/>
      <c r="L353" s="51"/>
      <c r="O353" s="191"/>
      <c r="Q353" s="16"/>
      <c r="R353" s="191"/>
      <c r="S353" s="202"/>
      <c r="T353" s="16"/>
      <c r="U353" s="191"/>
      <c r="V353" s="100"/>
      <c r="W353" s="100"/>
    </row>
    <row r="354" spans="1:23" s="2" customFormat="1" ht="17.25" customHeight="1">
      <c r="A354" s="16"/>
      <c r="L354" s="51"/>
      <c r="O354" s="191"/>
      <c r="Q354" s="16"/>
      <c r="R354" s="191"/>
      <c r="S354" s="202"/>
      <c r="T354" s="16"/>
      <c r="U354" s="191"/>
      <c r="V354" s="100"/>
      <c r="W354" s="100"/>
    </row>
    <row r="355" spans="1:23" s="2" customFormat="1" ht="17.25" customHeight="1">
      <c r="A355" s="16"/>
      <c r="L355" s="51"/>
      <c r="O355" s="191"/>
      <c r="Q355" s="16"/>
      <c r="R355" s="191"/>
      <c r="S355" s="202"/>
      <c r="T355" s="16"/>
      <c r="U355" s="191"/>
      <c r="V355" s="100"/>
      <c r="W355" s="100"/>
    </row>
    <row r="356" spans="1:23" s="2" customFormat="1" ht="17.25" customHeight="1">
      <c r="A356" s="16"/>
      <c r="L356" s="51"/>
      <c r="O356" s="191"/>
      <c r="Q356" s="16"/>
      <c r="R356" s="191"/>
      <c r="S356" s="202"/>
      <c r="T356" s="16"/>
      <c r="U356" s="191"/>
      <c r="V356" s="100"/>
      <c r="W356" s="100"/>
    </row>
    <row r="357" spans="1:23" s="2" customFormat="1" ht="17.25" customHeight="1">
      <c r="A357" s="16"/>
      <c r="L357" s="51"/>
      <c r="O357" s="191"/>
      <c r="Q357" s="16"/>
      <c r="R357" s="191"/>
      <c r="S357" s="202"/>
      <c r="T357" s="16"/>
      <c r="U357" s="191"/>
      <c r="V357" s="100"/>
      <c r="W357" s="100"/>
    </row>
    <row r="358" spans="1:23" s="2" customFormat="1" ht="17.25" customHeight="1">
      <c r="A358" s="16"/>
      <c r="L358" s="51"/>
      <c r="O358" s="191"/>
      <c r="Q358" s="16"/>
      <c r="R358" s="191"/>
      <c r="S358" s="202"/>
      <c r="T358" s="16"/>
      <c r="U358" s="191"/>
      <c r="V358" s="100"/>
      <c r="W358" s="100"/>
    </row>
    <row r="359" spans="1:23" s="2" customFormat="1" ht="17.25" customHeight="1">
      <c r="A359" s="16"/>
      <c r="L359" s="51"/>
      <c r="O359" s="191"/>
      <c r="Q359" s="16"/>
      <c r="R359" s="191"/>
      <c r="S359" s="202"/>
      <c r="T359" s="16"/>
      <c r="U359" s="191"/>
      <c r="V359" s="100"/>
      <c r="W359" s="100"/>
    </row>
    <row r="360" spans="1:23" s="2" customFormat="1" ht="17.25" customHeight="1">
      <c r="A360" s="16"/>
      <c r="L360" s="51"/>
      <c r="O360" s="191"/>
      <c r="Q360" s="16"/>
      <c r="R360" s="191"/>
      <c r="S360" s="202"/>
      <c r="T360" s="16"/>
      <c r="U360" s="191"/>
      <c r="V360" s="100"/>
      <c r="W360" s="100"/>
    </row>
    <row r="361" spans="1:23" s="2" customFormat="1" ht="17.25" customHeight="1">
      <c r="A361" s="16"/>
      <c r="L361" s="51"/>
      <c r="O361" s="191"/>
      <c r="Q361" s="16"/>
      <c r="R361" s="191"/>
      <c r="S361" s="202"/>
      <c r="T361" s="16"/>
      <c r="U361" s="191"/>
      <c r="V361" s="100"/>
      <c r="W361" s="100"/>
    </row>
    <row r="362" spans="1:23" s="2" customFormat="1" ht="17.25" customHeight="1">
      <c r="A362" s="16"/>
      <c r="L362" s="51"/>
      <c r="O362" s="191"/>
      <c r="Q362" s="16"/>
      <c r="R362" s="191"/>
      <c r="S362" s="202"/>
      <c r="T362" s="16"/>
      <c r="U362" s="191"/>
      <c r="V362" s="100"/>
      <c r="W362" s="100"/>
    </row>
    <row r="363" spans="1:23" s="2" customFormat="1" ht="17.25" customHeight="1">
      <c r="A363" s="16"/>
      <c r="L363" s="51"/>
      <c r="O363" s="191"/>
      <c r="Q363" s="16"/>
      <c r="R363" s="191"/>
      <c r="S363" s="202"/>
      <c r="T363" s="16"/>
      <c r="U363" s="191"/>
      <c r="V363" s="100"/>
      <c r="W363" s="100"/>
    </row>
    <row r="364" spans="1:23" s="2" customFormat="1" ht="17.25" customHeight="1">
      <c r="A364" s="16"/>
      <c r="L364" s="51"/>
      <c r="O364" s="191"/>
      <c r="Q364" s="16"/>
      <c r="R364" s="191"/>
      <c r="S364" s="202"/>
      <c r="T364" s="16"/>
      <c r="U364" s="191"/>
      <c r="V364" s="100"/>
      <c r="W364" s="100"/>
    </row>
    <row r="365" spans="1:23" s="2" customFormat="1" ht="17.25" customHeight="1">
      <c r="A365" s="16"/>
      <c r="L365" s="51"/>
      <c r="O365" s="191"/>
      <c r="Q365" s="16"/>
      <c r="R365" s="191"/>
      <c r="S365" s="202"/>
      <c r="T365" s="16"/>
      <c r="U365" s="191"/>
      <c r="V365" s="100"/>
      <c r="W365" s="100"/>
    </row>
    <row r="366" spans="1:23" s="2" customFormat="1" ht="17.25" customHeight="1">
      <c r="A366" s="16"/>
      <c r="L366" s="51"/>
      <c r="O366" s="191"/>
      <c r="Q366" s="16"/>
      <c r="R366" s="191"/>
      <c r="S366" s="202"/>
      <c r="T366" s="16"/>
      <c r="U366" s="191"/>
      <c r="V366" s="100"/>
      <c r="W366" s="100"/>
    </row>
    <row r="367" spans="1:23" s="2" customFormat="1" ht="17.25" customHeight="1">
      <c r="A367" s="16"/>
      <c r="L367" s="51"/>
      <c r="O367" s="191"/>
      <c r="Q367" s="16"/>
      <c r="R367" s="191"/>
      <c r="S367" s="202"/>
      <c r="T367" s="16"/>
      <c r="U367" s="191"/>
      <c r="V367" s="100"/>
      <c r="W367" s="100"/>
    </row>
    <row r="368" spans="1:23" s="2" customFormat="1" ht="17.25" customHeight="1">
      <c r="A368" s="16"/>
      <c r="L368" s="51"/>
      <c r="O368" s="191"/>
      <c r="Q368" s="16"/>
      <c r="R368" s="191"/>
      <c r="S368" s="202"/>
      <c r="T368" s="16"/>
      <c r="U368" s="191"/>
      <c r="V368" s="100"/>
      <c r="W368" s="100"/>
    </row>
    <row r="369" spans="1:23" s="2" customFormat="1" ht="17.25" customHeight="1">
      <c r="A369" s="16"/>
      <c r="L369" s="51"/>
      <c r="O369" s="191"/>
      <c r="Q369" s="16"/>
      <c r="R369" s="191"/>
      <c r="S369" s="202"/>
      <c r="T369" s="16"/>
      <c r="U369" s="191"/>
      <c r="V369" s="100"/>
      <c r="W369" s="100"/>
    </row>
    <row r="370" spans="1:23" s="2" customFormat="1" ht="17.25" customHeight="1">
      <c r="A370" s="16"/>
      <c r="L370" s="51"/>
      <c r="O370" s="191"/>
      <c r="Q370" s="16"/>
      <c r="R370" s="191"/>
      <c r="S370" s="202"/>
      <c r="T370" s="16"/>
      <c r="U370" s="191"/>
      <c r="V370" s="100"/>
      <c r="W370" s="100"/>
    </row>
    <row r="371" spans="1:23" s="2" customFormat="1" ht="17.25" customHeight="1">
      <c r="A371" s="16"/>
      <c r="L371" s="51"/>
      <c r="O371" s="191"/>
      <c r="Q371" s="16"/>
      <c r="R371" s="191"/>
      <c r="S371" s="202"/>
      <c r="T371" s="16"/>
      <c r="U371" s="191"/>
      <c r="V371" s="100"/>
      <c r="W371" s="100"/>
    </row>
    <row r="372" spans="1:23" s="2" customFormat="1" ht="17.25" customHeight="1">
      <c r="A372" s="16"/>
      <c r="L372" s="51"/>
      <c r="O372" s="191"/>
      <c r="Q372" s="16"/>
      <c r="R372" s="191"/>
      <c r="S372" s="202"/>
      <c r="T372" s="16"/>
      <c r="U372" s="191"/>
      <c r="V372" s="100"/>
      <c r="W372" s="100"/>
    </row>
    <row r="373" spans="1:23" s="2" customFormat="1" ht="17.25" customHeight="1">
      <c r="A373" s="16"/>
      <c r="L373" s="51"/>
      <c r="O373" s="191"/>
      <c r="Q373" s="16"/>
      <c r="R373" s="191"/>
      <c r="S373" s="202"/>
      <c r="T373" s="16"/>
      <c r="U373" s="191"/>
      <c r="V373" s="100"/>
      <c r="W373" s="100"/>
    </row>
    <row r="374" spans="1:23" s="2" customFormat="1" ht="17.25" customHeight="1">
      <c r="A374" s="16"/>
      <c r="L374" s="51"/>
      <c r="O374" s="191"/>
      <c r="Q374" s="16"/>
      <c r="R374" s="191"/>
      <c r="S374" s="202"/>
      <c r="T374" s="16"/>
      <c r="U374" s="191"/>
      <c r="V374" s="100"/>
      <c r="W374" s="100"/>
    </row>
    <row r="375" spans="1:23" s="2" customFormat="1" ht="17.25" customHeight="1">
      <c r="A375" s="16"/>
      <c r="L375" s="51"/>
      <c r="O375" s="191"/>
      <c r="Q375" s="16"/>
      <c r="R375" s="191"/>
      <c r="S375" s="202"/>
      <c r="T375" s="16"/>
      <c r="U375" s="191"/>
      <c r="V375" s="100"/>
      <c r="W375" s="100"/>
    </row>
    <row r="376" spans="1:23" s="2" customFormat="1" ht="17.25" customHeight="1">
      <c r="A376" s="16"/>
      <c r="L376" s="51"/>
      <c r="O376" s="191"/>
      <c r="Q376" s="16"/>
      <c r="R376" s="191"/>
      <c r="S376" s="202"/>
      <c r="T376" s="16"/>
      <c r="U376" s="191"/>
      <c r="V376" s="100"/>
      <c r="W376" s="100"/>
    </row>
    <row r="377" spans="1:23" s="2" customFormat="1" ht="17.25" customHeight="1">
      <c r="A377" s="16"/>
      <c r="L377" s="51"/>
      <c r="O377" s="191"/>
      <c r="Q377" s="16"/>
      <c r="R377" s="191"/>
      <c r="S377" s="202"/>
      <c r="T377" s="16"/>
      <c r="U377" s="191"/>
      <c r="V377" s="100"/>
      <c r="W377" s="100"/>
    </row>
    <row r="378" spans="1:23" s="2" customFormat="1" ht="17.25" customHeight="1">
      <c r="A378" s="16"/>
      <c r="L378" s="51"/>
      <c r="O378" s="191"/>
      <c r="Q378" s="16"/>
      <c r="R378" s="191"/>
      <c r="S378" s="202"/>
      <c r="T378" s="16"/>
      <c r="U378" s="191"/>
      <c r="V378" s="100"/>
      <c r="W378" s="100"/>
    </row>
    <row r="379" spans="1:23" s="2" customFormat="1" ht="17.25" customHeight="1">
      <c r="A379" s="16"/>
      <c r="L379" s="51"/>
      <c r="O379" s="191"/>
      <c r="Q379" s="16"/>
      <c r="R379" s="191"/>
      <c r="S379" s="202"/>
      <c r="T379" s="16"/>
      <c r="U379" s="191"/>
      <c r="V379" s="100"/>
      <c r="W379" s="100"/>
    </row>
    <row r="380" spans="1:23" s="2" customFormat="1" ht="17.25" customHeight="1">
      <c r="A380" s="16"/>
      <c r="L380" s="51"/>
      <c r="O380" s="191"/>
      <c r="Q380" s="16"/>
      <c r="R380" s="191"/>
      <c r="S380" s="202"/>
      <c r="T380" s="16"/>
      <c r="U380" s="191"/>
      <c r="V380" s="100"/>
      <c r="W380" s="100"/>
    </row>
    <row r="381" spans="1:23" s="2" customFormat="1" ht="17.25" customHeight="1">
      <c r="A381" s="16"/>
      <c r="L381" s="51"/>
      <c r="O381" s="191"/>
      <c r="Q381" s="16"/>
      <c r="R381" s="191"/>
      <c r="S381" s="202"/>
      <c r="T381" s="16"/>
      <c r="U381" s="191"/>
      <c r="V381" s="100"/>
      <c r="W381" s="100"/>
    </row>
    <row r="382" spans="1:23" s="2" customFormat="1" ht="17.25" customHeight="1">
      <c r="A382" s="16"/>
      <c r="L382" s="51"/>
      <c r="O382" s="191"/>
      <c r="Q382" s="16"/>
      <c r="R382" s="191"/>
      <c r="S382" s="202"/>
      <c r="T382" s="16"/>
      <c r="U382" s="191"/>
      <c r="V382" s="100"/>
      <c r="W382" s="100"/>
    </row>
    <row r="383" spans="1:23" s="2" customFormat="1" ht="17.25" customHeight="1">
      <c r="A383" s="16"/>
      <c r="L383" s="51"/>
      <c r="O383" s="191"/>
      <c r="Q383" s="16"/>
      <c r="R383" s="191"/>
      <c r="S383" s="202"/>
      <c r="T383" s="16"/>
      <c r="U383" s="191"/>
      <c r="V383" s="100"/>
      <c r="W383" s="100"/>
    </row>
    <row r="384" spans="1:23" s="2" customFormat="1" ht="17.25" customHeight="1">
      <c r="A384" s="16"/>
      <c r="L384" s="51"/>
      <c r="O384" s="191"/>
      <c r="Q384" s="16"/>
      <c r="R384" s="191"/>
      <c r="S384" s="202"/>
      <c r="T384" s="16"/>
      <c r="U384" s="191"/>
      <c r="V384" s="100"/>
      <c r="W384" s="100"/>
    </row>
    <row r="385" spans="1:22" s="2" customFormat="1" ht="17.25" customHeight="1">
      <c r="A385" s="16"/>
      <c r="L385" s="51"/>
      <c r="O385" s="191"/>
      <c r="Q385" s="16"/>
      <c r="R385" s="191"/>
      <c r="S385" s="202"/>
      <c r="T385" s="16"/>
      <c r="U385" s="191"/>
    </row>
    <row r="386" spans="1:22" s="2" customFormat="1" ht="17.25" customHeight="1">
      <c r="A386" s="16"/>
      <c r="L386" s="51"/>
      <c r="O386" s="191"/>
      <c r="Q386" s="16"/>
      <c r="R386" s="191"/>
      <c r="S386" s="202"/>
      <c r="T386" s="16"/>
      <c r="U386" s="191"/>
    </row>
    <row r="387" spans="1:22" s="2" customFormat="1" ht="17.25" customHeight="1">
      <c r="A387" s="16"/>
      <c r="L387" s="51"/>
      <c r="O387" s="191"/>
      <c r="Q387" s="16"/>
      <c r="R387" s="191"/>
      <c r="S387" s="202"/>
      <c r="T387" s="16"/>
      <c r="U387" s="191"/>
    </row>
    <row r="388" spans="1:22" s="2" customFormat="1" ht="17.25" customHeight="1">
      <c r="A388" s="16"/>
      <c r="L388" s="51"/>
      <c r="O388" s="191"/>
      <c r="Q388" s="16"/>
      <c r="R388" s="191"/>
      <c r="S388" s="202"/>
      <c r="T388" s="16"/>
      <c r="U388" s="191"/>
    </row>
    <row r="389" spans="1:22" s="2" customFormat="1" ht="17.25" customHeight="1">
      <c r="A389" s="16"/>
      <c r="L389" s="51"/>
      <c r="O389" s="191"/>
      <c r="Q389" s="16"/>
      <c r="R389" s="191"/>
      <c r="S389" s="202"/>
      <c r="T389" s="16"/>
      <c r="U389" s="191"/>
    </row>
    <row r="390" spans="1:22" s="2" customFormat="1" ht="17.25" customHeight="1">
      <c r="A390" s="16"/>
      <c r="L390" s="51"/>
      <c r="O390" s="191"/>
      <c r="Q390" s="16"/>
      <c r="R390" s="191"/>
      <c r="S390" s="202"/>
      <c r="T390" s="16"/>
      <c r="U390" s="191"/>
    </row>
    <row r="391" spans="1:22" s="8" customFormat="1" ht="17.25" customHeight="1">
      <c r="A391" s="16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51"/>
      <c r="M391" s="2"/>
      <c r="N391" s="2"/>
      <c r="O391" s="191"/>
      <c r="P391" s="2"/>
      <c r="Q391" s="16"/>
      <c r="R391" s="191"/>
      <c r="S391" s="202"/>
      <c r="T391" s="16"/>
      <c r="U391" s="191"/>
      <c r="V391" s="2"/>
    </row>
    <row r="392" spans="1:22" s="8" customFormat="1" ht="17.25" customHeight="1">
      <c r="A392" s="16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51"/>
      <c r="M392" s="2"/>
      <c r="N392" s="2"/>
      <c r="O392" s="191"/>
      <c r="P392" s="2"/>
      <c r="Q392" s="16"/>
      <c r="R392" s="191"/>
      <c r="S392" s="202"/>
      <c r="T392" s="16"/>
      <c r="U392" s="191"/>
      <c r="V392" s="2"/>
    </row>
    <row r="393" spans="1:22" s="8" customFormat="1" ht="17.25" customHeight="1">
      <c r="A393" s="16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51"/>
      <c r="M393" s="2"/>
      <c r="N393" s="2"/>
      <c r="O393" s="191"/>
      <c r="P393" s="2"/>
      <c r="Q393" s="16"/>
      <c r="R393" s="191"/>
      <c r="S393" s="202"/>
      <c r="T393" s="16"/>
      <c r="U393" s="191"/>
      <c r="V393" s="2"/>
    </row>
    <row r="394" spans="1:22" s="8" customFormat="1" ht="17.25" customHeight="1">
      <c r="A394" s="16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51"/>
      <c r="M394" s="2"/>
      <c r="N394" s="2"/>
      <c r="O394" s="191"/>
      <c r="P394" s="2"/>
      <c r="Q394" s="16"/>
      <c r="R394" s="191"/>
      <c r="S394" s="202"/>
      <c r="T394" s="16"/>
      <c r="U394" s="191"/>
      <c r="V394" s="2"/>
    </row>
    <row r="395" spans="1:22" s="8" customFormat="1" ht="17.25" customHeight="1">
      <c r="A395" s="16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51"/>
      <c r="M395" s="2"/>
      <c r="N395" s="2"/>
      <c r="O395" s="191"/>
      <c r="P395" s="2"/>
      <c r="Q395" s="16"/>
      <c r="R395" s="191"/>
      <c r="S395" s="202"/>
      <c r="T395" s="16"/>
      <c r="U395" s="191"/>
      <c r="V395" s="2"/>
    </row>
    <row r="396" spans="1:22" s="8" customFormat="1" ht="17.25" customHeight="1">
      <c r="A396" s="16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51"/>
      <c r="M396" s="2"/>
      <c r="N396" s="2"/>
      <c r="O396" s="191"/>
      <c r="P396" s="2"/>
      <c r="Q396" s="16"/>
      <c r="R396" s="191"/>
      <c r="S396" s="202"/>
      <c r="T396" s="16"/>
      <c r="U396" s="191"/>
      <c r="V396" s="2"/>
    </row>
    <row r="397" spans="1:22" s="8" customFormat="1" ht="17.25" customHeight="1">
      <c r="A397" s="16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51"/>
      <c r="M397" s="2"/>
      <c r="N397" s="2"/>
      <c r="O397" s="191"/>
      <c r="P397" s="2"/>
      <c r="Q397" s="16"/>
      <c r="R397" s="191"/>
      <c r="S397" s="202"/>
      <c r="T397" s="16"/>
      <c r="U397" s="191"/>
      <c r="V397" s="2"/>
    </row>
    <row r="398" spans="1:22" s="8" customFormat="1" ht="17.25" customHeight="1">
      <c r="A398" s="16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51"/>
      <c r="M398" s="2"/>
      <c r="N398" s="2"/>
      <c r="O398" s="191"/>
      <c r="P398" s="2"/>
      <c r="Q398" s="16"/>
      <c r="R398" s="191"/>
      <c r="S398" s="202"/>
      <c r="T398" s="16"/>
      <c r="U398" s="191"/>
      <c r="V398" s="2"/>
    </row>
    <row r="399" spans="1:22" s="8" customFormat="1" ht="17.25" customHeight="1">
      <c r="A399" s="16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51"/>
      <c r="M399" s="2"/>
      <c r="N399" s="2"/>
      <c r="O399" s="191"/>
      <c r="P399" s="2"/>
      <c r="Q399" s="16"/>
      <c r="R399" s="191"/>
      <c r="S399" s="202"/>
      <c r="T399" s="16"/>
      <c r="U399" s="191"/>
      <c r="V399" s="2"/>
    </row>
    <row r="400" spans="1:22" s="8" customFormat="1" ht="17.25" customHeight="1">
      <c r="A400" s="16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51"/>
      <c r="M400" s="2"/>
      <c r="N400" s="2"/>
      <c r="O400" s="191"/>
      <c r="P400" s="2"/>
      <c r="Q400" s="16"/>
      <c r="R400" s="191"/>
      <c r="S400" s="202"/>
      <c r="T400" s="16"/>
      <c r="U400" s="191"/>
      <c r="V400" s="2"/>
    </row>
    <row r="401" spans="1:22" s="8" customFormat="1" ht="17.25" customHeight="1">
      <c r="A401" s="16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51"/>
      <c r="M401" s="2"/>
      <c r="N401" s="2"/>
      <c r="O401" s="191"/>
      <c r="P401" s="2"/>
      <c r="Q401" s="16"/>
      <c r="R401" s="191"/>
      <c r="S401" s="202"/>
      <c r="T401" s="16"/>
      <c r="U401" s="191"/>
      <c r="V401" s="2"/>
    </row>
    <row r="402" spans="1:22" s="8" customFormat="1" ht="17.25" customHeight="1">
      <c r="A402" s="16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51"/>
      <c r="M402" s="2"/>
      <c r="N402" s="2"/>
      <c r="O402" s="191"/>
      <c r="P402" s="2"/>
      <c r="Q402" s="16"/>
      <c r="R402" s="191"/>
      <c r="S402" s="202"/>
      <c r="T402" s="16"/>
      <c r="U402" s="191"/>
      <c r="V402" s="2"/>
    </row>
    <row r="403" spans="1:22" s="8" customFormat="1" ht="17.25" customHeight="1">
      <c r="A403" s="16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51"/>
      <c r="M403" s="2"/>
      <c r="N403" s="2"/>
      <c r="O403" s="191"/>
      <c r="P403" s="2"/>
      <c r="Q403" s="16"/>
      <c r="R403" s="191"/>
      <c r="S403" s="202"/>
      <c r="T403" s="16"/>
      <c r="U403" s="191"/>
      <c r="V403" s="2"/>
    </row>
    <row r="404" spans="1:22" s="8" customFormat="1" ht="17.25" customHeight="1">
      <c r="A404" s="16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51"/>
      <c r="M404" s="2"/>
      <c r="N404" s="2"/>
      <c r="O404" s="191"/>
      <c r="P404" s="2"/>
      <c r="Q404" s="16"/>
      <c r="R404" s="191"/>
      <c r="S404" s="202"/>
      <c r="T404" s="16"/>
      <c r="U404" s="191"/>
      <c r="V404" s="2"/>
    </row>
    <row r="405" spans="1:22" s="8" customFormat="1" ht="17.25" customHeight="1">
      <c r="A405" s="16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51"/>
      <c r="M405" s="2"/>
      <c r="N405" s="2"/>
      <c r="O405" s="191"/>
      <c r="P405" s="2"/>
      <c r="Q405" s="16"/>
      <c r="R405" s="191"/>
      <c r="S405" s="202"/>
      <c r="T405" s="16"/>
      <c r="U405" s="191"/>
      <c r="V405" s="2"/>
    </row>
    <row r="406" spans="1:22" s="8" customFormat="1" ht="17.25" customHeight="1">
      <c r="A406" s="16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51"/>
      <c r="M406" s="2"/>
      <c r="N406" s="2"/>
      <c r="O406" s="191"/>
      <c r="P406" s="2"/>
      <c r="Q406" s="16"/>
      <c r="R406" s="191"/>
      <c r="S406" s="202"/>
      <c r="T406" s="16"/>
      <c r="U406" s="191"/>
      <c r="V406" s="2"/>
    </row>
    <row r="407" spans="1:22" s="8" customFormat="1" ht="17.25" customHeight="1">
      <c r="A407" s="16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51"/>
      <c r="M407" s="2"/>
      <c r="N407" s="2"/>
      <c r="O407" s="191"/>
      <c r="P407" s="2"/>
      <c r="Q407" s="16"/>
      <c r="R407" s="191"/>
      <c r="S407" s="202"/>
      <c r="T407" s="16"/>
      <c r="U407" s="191"/>
      <c r="V407" s="2"/>
    </row>
    <row r="408" spans="1:22" s="8" customFormat="1" ht="17.25" customHeight="1">
      <c r="A408" s="16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51"/>
      <c r="M408" s="2"/>
      <c r="N408" s="2"/>
      <c r="O408" s="191"/>
      <c r="P408" s="2"/>
      <c r="Q408" s="16"/>
      <c r="R408" s="191"/>
      <c r="S408" s="202"/>
      <c r="T408" s="16"/>
      <c r="U408" s="191"/>
      <c r="V408" s="2"/>
    </row>
    <row r="409" spans="1:22" s="8" customFormat="1" ht="17.25" customHeight="1">
      <c r="A409" s="16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51"/>
      <c r="M409" s="2"/>
      <c r="N409" s="2"/>
      <c r="O409" s="191"/>
      <c r="P409" s="2"/>
      <c r="Q409" s="16"/>
      <c r="R409" s="191"/>
      <c r="S409" s="202"/>
      <c r="T409" s="16"/>
      <c r="U409" s="191"/>
      <c r="V409" s="2"/>
    </row>
    <row r="410" spans="1:22" s="8" customFormat="1" ht="17.25" customHeight="1">
      <c r="A410" s="16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51"/>
      <c r="M410" s="2"/>
      <c r="N410" s="2"/>
      <c r="O410" s="191"/>
      <c r="P410" s="2"/>
      <c r="Q410" s="16"/>
      <c r="R410" s="191"/>
      <c r="S410" s="202"/>
      <c r="T410" s="16"/>
      <c r="U410" s="191"/>
      <c r="V410" s="2"/>
    </row>
    <row r="411" spans="1:22" s="8" customFormat="1" ht="17.25" customHeight="1">
      <c r="A411" s="16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51"/>
      <c r="M411" s="2"/>
      <c r="N411" s="2"/>
      <c r="O411" s="191"/>
      <c r="P411" s="2"/>
      <c r="Q411" s="16"/>
      <c r="R411" s="191"/>
      <c r="S411" s="202"/>
      <c r="T411" s="16"/>
      <c r="U411" s="191"/>
      <c r="V411" s="2"/>
    </row>
    <row r="412" spans="1:22" s="8" customFormat="1" ht="17.25" customHeight="1">
      <c r="A412" s="16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51"/>
      <c r="M412" s="2"/>
      <c r="N412" s="2"/>
      <c r="O412" s="191"/>
      <c r="P412" s="2"/>
      <c r="Q412" s="16"/>
      <c r="R412" s="191"/>
      <c r="S412" s="202"/>
      <c r="T412" s="16"/>
      <c r="U412" s="191"/>
      <c r="V412" s="2"/>
    </row>
    <row r="413" spans="1:22" s="8" customFormat="1" ht="17.25" customHeight="1">
      <c r="A413" s="16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51"/>
      <c r="M413" s="2"/>
      <c r="N413" s="2"/>
      <c r="O413" s="191"/>
      <c r="P413" s="2"/>
      <c r="Q413" s="16"/>
      <c r="R413" s="191"/>
      <c r="S413" s="202"/>
      <c r="T413" s="16"/>
      <c r="U413" s="191"/>
      <c r="V413" s="2"/>
    </row>
    <row r="414" spans="1:22" s="8" customFormat="1" ht="17.25" customHeight="1">
      <c r="A414" s="16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51"/>
      <c r="M414" s="2"/>
      <c r="N414" s="2"/>
      <c r="O414" s="191"/>
      <c r="P414" s="2"/>
      <c r="Q414" s="16"/>
      <c r="R414" s="191"/>
      <c r="S414" s="202"/>
      <c r="T414" s="16"/>
      <c r="U414" s="191"/>
      <c r="V414" s="2"/>
    </row>
    <row r="415" spans="1:22" s="8" customFormat="1" ht="17.25" customHeight="1">
      <c r="A415" s="16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51"/>
      <c r="M415" s="2"/>
      <c r="N415" s="2"/>
      <c r="O415" s="191"/>
      <c r="P415" s="2"/>
      <c r="Q415" s="16"/>
      <c r="R415" s="191"/>
      <c r="S415" s="202"/>
      <c r="T415" s="16"/>
      <c r="U415" s="191"/>
      <c r="V415" s="2"/>
    </row>
    <row r="416" spans="1:22" s="8" customFormat="1" ht="17.25" customHeight="1">
      <c r="A416" s="16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51"/>
      <c r="M416" s="2"/>
      <c r="N416" s="2"/>
      <c r="O416" s="191"/>
      <c r="P416" s="2"/>
      <c r="Q416" s="16"/>
      <c r="R416" s="191"/>
      <c r="S416" s="202"/>
      <c r="T416" s="16"/>
      <c r="U416" s="191"/>
      <c r="V416" s="2"/>
    </row>
    <row r="417" spans="1:22" s="8" customFormat="1" ht="17.25" customHeight="1">
      <c r="A417" s="16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51"/>
      <c r="M417" s="2"/>
      <c r="N417" s="2"/>
      <c r="O417" s="191"/>
      <c r="P417" s="2"/>
      <c r="Q417" s="16"/>
      <c r="R417" s="191"/>
      <c r="S417" s="202"/>
      <c r="T417" s="16"/>
      <c r="U417" s="191"/>
      <c r="V417" s="2"/>
    </row>
    <row r="418" spans="1:22" s="8" customFormat="1" ht="17.25" customHeight="1">
      <c r="A418" s="16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51"/>
      <c r="M418" s="2"/>
      <c r="N418" s="2"/>
      <c r="O418" s="191"/>
      <c r="P418" s="2"/>
      <c r="Q418" s="16"/>
      <c r="R418" s="191"/>
      <c r="S418" s="202"/>
      <c r="T418" s="16"/>
      <c r="U418" s="191"/>
      <c r="V418" s="2"/>
    </row>
    <row r="419" spans="1:22" s="8" customFormat="1" ht="17.25" customHeight="1">
      <c r="A419" s="16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51"/>
      <c r="M419" s="2"/>
      <c r="N419" s="2"/>
      <c r="O419" s="191"/>
      <c r="P419" s="2"/>
      <c r="Q419" s="16"/>
      <c r="R419" s="191"/>
      <c r="S419" s="202"/>
      <c r="T419" s="16"/>
      <c r="U419" s="191"/>
      <c r="V419" s="2"/>
    </row>
    <row r="420" spans="1:22" s="8" customFormat="1" ht="17.25" customHeight="1">
      <c r="A420" s="16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51"/>
      <c r="M420" s="2"/>
      <c r="N420" s="2"/>
      <c r="O420" s="191"/>
      <c r="P420" s="2"/>
      <c r="Q420" s="16"/>
      <c r="R420" s="191"/>
      <c r="S420" s="202"/>
      <c r="T420" s="16"/>
      <c r="U420" s="191"/>
      <c r="V420" s="2"/>
    </row>
    <row r="421" spans="1:22" s="8" customFormat="1" ht="17.25" customHeight="1">
      <c r="A421" s="16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51"/>
      <c r="M421" s="2"/>
      <c r="N421" s="2"/>
      <c r="O421" s="191"/>
      <c r="P421" s="2"/>
      <c r="Q421" s="16"/>
      <c r="R421" s="191"/>
      <c r="S421" s="202"/>
      <c r="T421" s="16"/>
      <c r="U421" s="191"/>
      <c r="V421" s="2"/>
    </row>
    <row r="422" spans="1:22" s="8" customFormat="1" ht="17.25" customHeight="1">
      <c r="A422" s="16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51"/>
      <c r="M422" s="2"/>
      <c r="N422" s="2"/>
      <c r="O422" s="191"/>
      <c r="P422" s="2"/>
      <c r="Q422" s="16"/>
      <c r="R422" s="191"/>
      <c r="S422" s="202"/>
      <c r="T422" s="16"/>
      <c r="U422" s="191"/>
      <c r="V422" s="2"/>
    </row>
    <row r="423" spans="1:22" s="8" customFormat="1" ht="17.25" customHeight="1">
      <c r="A423" s="16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51"/>
      <c r="M423" s="2"/>
      <c r="N423" s="2"/>
      <c r="O423" s="191"/>
      <c r="P423" s="2"/>
      <c r="Q423" s="16"/>
      <c r="R423" s="191"/>
      <c r="S423" s="202"/>
      <c r="T423" s="16"/>
      <c r="U423" s="191"/>
      <c r="V423" s="2"/>
    </row>
    <row r="424" spans="1:22" s="8" customFormat="1" ht="17.25" customHeight="1">
      <c r="A424" s="16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51"/>
      <c r="M424" s="2"/>
      <c r="N424" s="2"/>
      <c r="O424" s="191"/>
      <c r="P424" s="2"/>
      <c r="Q424" s="16"/>
      <c r="R424" s="191"/>
      <c r="S424" s="202"/>
      <c r="T424" s="16"/>
      <c r="U424" s="191"/>
      <c r="V424" s="2"/>
    </row>
    <row r="425" spans="1:22" s="8" customFormat="1" ht="17.25" customHeight="1">
      <c r="A425" s="16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51"/>
      <c r="M425" s="2"/>
      <c r="N425" s="2"/>
      <c r="O425" s="191"/>
      <c r="P425" s="2"/>
      <c r="Q425" s="16"/>
      <c r="R425" s="191"/>
      <c r="S425" s="202"/>
      <c r="T425" s="16"/>
      <c r="U425" s="191"/>
      <c r="V425" s="2"/>
    </row>
    <row r="426" spans="1:22" s="8" customFormat="1" ht="17.25" customHeight="1">
      <c r="A426" s="16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51"/>
      <c r="M426" s="2"/>
      <c r="N426" s="2"/>
      <c r="O426" s="191"/>
      <c r="P426" s="2"/>
      <c r="Q426" s="16"/>
      <c r="R426" s="191"/>
      <c r="S426" s="202"/>
      <c r="T426" s="16"/>
      <c r="U426" s="191"/>
      <c r="V426" s="2"/>
    </row>
    <row r="427" spans="1:22" s="8" customFormat="1" ht="17.25" customHeight="1">
      <c r="A427" s="16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51"/>
      <c r="M427" s="2"/>
      <c r="N427" s="2"/>
      <c r="O427" s="191"/>
      <c r="P427" s="2"/>
      <c r="Q427" s="16"/>
      <c r="R427" s="191"/>
      <c r="S427" s="202"/>
      <c r="T427" s="16"/>
      <c r="U427" s="191"/>
      <c r="V427" s="2"/>
    </row>
    <row r="428" spans="1:22" s="8" customFormat="1" ht="17.25" customHeight="1">
      <c r="A428" s="16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51"/>
      <c r="M428" s="2"/>
      <c r="N428" s="2"/>
      <c r="O428" s="191"/>
      <c r="P428" s="2"/>
      <c r="Q428" s="16"/>
      <c r="R428" s="191"/>
      <c r="S428" s="202"/>
      <c r="T428" s="16"/>
      <c r="U428" s="191"/>
      <c r="V428" s="2"/>
    </row>
    <row r="429" spans="1:22" s="8" customFormat="1" ht="17.25" customHeight="1">
      <c r="A429" s="16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51"/>
      <c r="M429" s="2"/>
      <c r="N429" s="2"/>
      <c r="O429" s="191"/>
      <c r="P429" s="2"/>
      <c r="Q429" s="16"/>
      <c r="R429" s="191"/>
      <c r="S429" s="202"/>
      <c r="T429" s="16"/>
      <c r="U429" s="191"/>
      <c r="V429" s="2"/>
    </row>
    <row r="430" spans="1:22" s="8" customFormat="1" ht="17.25" customHeight="1">
      <c r="A430" s="16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51"/>
      <c r="M430" s="2"/>
      <c r="N430" s="2"/>
      <c r="O430" s="191"/>
      <c r="P430" s="2"/>
      <c r="Q430" s="16"/>
      <c r="R430" s="191"/>
      <c r="S430" s="202"/>
      <c r="T430" s="16"/>
      <c r="U430" s="191"/>
      <c r="V430" s="2"/>
    </row>
    <row r="431" spans="1:22" s="8" customFormat="1" ht="17.25" customHeight="1">
      <c r="A431" s="16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51"/>
      <c r="M431" s="2"/>
      <c r="N431" s="2"/>
      <c r="O431" s="191"/>
      <c r="P431" s="2"/>
      <c r="Q431" s="16"/>
      <c r="R431" s="191"/>
      <c r="S431" s="202"/>
      <c r="T431" s="16"/>
      <c r="U431" s="191"/>
      <c r="V431" s="2"/>
    </row>
    <row r="432" spans="1:22" s="8" customFormat="1" ht="17.25" customHeight="1">
      <c r="A432" s="16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51"/>
      <c r="M432" s="2"/>
      <c r="N432" s="2"/>
      <c r="O432" s="191"/>
      <c r="P432" s="2"/>
      <c r="Q432" s="16"/>
      <c r="R432" s="191"/>
      <c r="S432" s="202"/>
      <c r="T432" s="16"/>
      <c r="U432" s="191"/>
      <c r="V432" s="2"/>
    </row>
    <row r="433" spans="1:22" s="8" customFormat="1" ht="17.25" customHeight="1">
      <c r="A433" s="16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51"/>
      <c r="M433" s="2"/>
      <c r="N433" s="2"/>
      <c r="O433" s="191"/>
      <c r="P433" s="2"/>
      <c r="Q433" s="16"/>
      <c r="R433" s="191"/>
      <c r="S433" s="202"/>
      <c r="T433" s="16"/>
      <c r="U433" s="191"/>
      <c r="V433" s="2"/>
    </row>
    <row r="434" spans="1:22" s="8" customFormat="1" ht="17.25" customHeight="1">
      <c r="A434" s="16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51"/>
      <c r="M434" s="2"/>
      <c r="N434" s="2"/>
      <c r="O434" s="191"/>
      <c r="P434" s="2"/>
      <c r="Q434" s="16"/>
      <c r="R434" s="191"/>
      <c r="S434" s="202"/>
      <c r="T434" s="16"/>
      <c r="U434" s="191"/>
      <c r="V434" s="2"/>
    </row>
    <row r="435" spans="1:22" s="8" customFormat="1" ht="17.25" customHeight="1">
      <c r="A435" s="16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51"/>
      <c r="M435" s="2"/>
      <c r="N435" s="2"/>
      <c r="O435" s="191"/>
      <c r="P435" s="2"/>
      <c r="Q435" s="16"/>
      <c r="R435" s="191"/>
      <c r="S435" s="202"/>
      <c r="T435" s="16"/>
      <c r="U435" s="191"/>
      <c r="V435" s="2"/>
    </row>
    <row r="436" spans="1:22" s="8" customFormat="1" ht="17.25" customHeight="1">
      <c r="A436" s="16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51"/>
      <c r="M436" s="2"/>
      <c r="N436" s="2"/>
      <c r="O436" s="191"/>
      <c r="P436" s="2"/>
      <c r="Q436" s="16"/>
      <c r="R436" s="191"/>
      <c r="S436" s="202"/>
      <c r="T436" s="16"/>
      <c r="U436" s="191"/>
      <c r="V436" s="2"/>
    </row>
    <row r="437" spans="1:22" s="8" customFormat="1" ht="17.25" customHeight="1">
      <c r="A437" s="16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51"/>
      <c r="M437" s="2"/>
      <c r="N437" s="2"/>
      <c r="O437" s="191"/>
      <c r="P437" s="2"/>
      <c r="Q437" s="16"/>
      <c r="R437" s="191"/>
      <c r="S437" s="202"/>
      <c r="T437" s="16"/>
      <c r="U437" s="191"/>
      <c r="V437" s="2"/>
    </row>
    <row r="438" spans="1:22" s="8" customFormat="1" ht="17.25" customHeight="1">
      <c r="A438" s="16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51"/>
      <c r="M438" s="2"/>
      <c r="N438" s="2"/>
      <c r="O438" s="191"/>
      <c r="P438" s="2"/>
      <c r="Q438" s="16"/>
      <c r="R438" s="191"/>
      <c r="S438" s="202"/>
      <c r="T438" s="16"/>
      <c r="U438" s="191"/>
      <c r="V438" s="2"/>
    </row>
    <row r="439" spans="1:22" s="8" customFormat="1" ht="17.25" customHeight="1">
      <c r="A439" s="16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51"/>
      <c r="M439" s="2"/>
      <c r="N439" s="2"/>
      <c r="O439" s="191"/>
      <c r="P439" s="2"/>
      <c r="Q439" s="16"/>
      <c r="R439" s="191"/>
      <c r="S439" s="202"/>
      <c r="T439" s="16"/>
      <c r="U439" s="191"/>
      <c r="V439" s="2"/>
    </row>
    <row r="440" spans="1:22" s="8" customFormat="1" ht="17.25" customHeight="1">
      <c r="A440" s="16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51"/>
      <c r="M440" s="2"/>
      <c r="N440" s="2"/>
      <c r="O440" s="191"/>
      <c r="P440" s="2"/>
      <c r="Q440" s="16"/>
      <c r="R440" s="191"/>
      <c r="S440" s="202"/>
      <c r="T440" s="16"/>
      <c r="U440" s="191"/>
      <c r="V440" s="2"/>
    </row>
    <row r="441" spans="1:22" s="8" customFormat="1" ht="17.25" customHeight="1">
      <c r="A441" s="16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51"/>
      <c r="M441" s="2"/>
      <c r="N441" s="2"/>
      <c r="O441" s="191"/>
      <c r="P441" s="2"/>
      <c r="Q441" s="16"/>
      <c r="R441" s="191"/>
      <c r="S441" s="202"/>
      <c r="T441" s="16"/>
      <c r="U441" s="191"/>
      <c r="V441" s="2"/>
    </row>
    <row r="442" spans="1:22" s="8" customFormat="1" ht="17.25" customHeight="1">
      <c r="A442" s="16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51"/>
      <c r="M442" s="2"/>
      <c r="N442" s="2"/>
      <c r="O442" s="191"/>
      <c r="P442" s="2"/>
      <c r="Q442" s="16"/>
      <c r="R442" s="191"/>
      <c r="S442" s="202"/>
      <c r="T442" s="16"/>
      <c r="U442" s="191"/>
      <c r="V442" s="2"/>
    </row>
    <row r="443" spans="1:22" s="8" customFormat="1" ht="17.25" customHeight="1">
      <c r="A443" s="16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51"/>
      <c r="M443" s="2"/>
      <c r="N443" s="2"/>
      <c r="O443" s="191"/>
      <c r="P443" s="2"/>
      <c r="Q443" s="16"/>
      <c r="R443" s="191"/>
      <c r="S443" s="202"/>
      <c r="T443" s="16"/>
      <c r="U443" s="191"/>
      <c r="V443" s="2"/>
    </row>
    <row r="444" spans="1:22" s="8" customFormat="1" ht="17.25" customHeight="1">
      <c r="A444" s="16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51"/>
      <c r="M444" s="2"/>
      <c r="N444" s="2"/>
      <c r="O444" s="191"/>
      <c r="P444" s="2"/>
      <c r="Q444" s="16"/>
      <c r="R444" s="191"/>
      <c r="S444" s="202"/>
      <c r="T444" s="16"/>
      <c r="U444" s="191"/>
      <c r="V444" s="2"/>
    </row>
    <row r="445" spans="1:22" s="8" customFormat="1" ht="17.25" customHeight="1">
      <c r="A445" s="16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51"/>
      <c r="M445" s="2"/>
      <c r="N445" s="2"/>
      <c r="O445" s="191"/>
      <c r="P445" s="2"/>
      <c r="Q445" s="16"/>
      <c r="R445" s="191"/>
      <c r="S445" s="202"/>
      <c r="T445" s="16"/>
      <c r="U445" s="191"/>
      <c r="V445" s="2"/>
    </row>
    <row r="446" spans="1:22" s="8" customFormat="1" ht="17.25" customHeight="1">
      <c r="A446" s="16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51"/>
      <c r="M446" s="2"/>
      <c r="N446" s="2"/>
      <c r="O446" s="191"/>
      <c r="P446" s="2"/>
      <c r="Q446" s="16"/>
      <c r="R446" s="191"/>
      <c r="S446" s="202"/>
      <c r="T446" s="16"/>
      <c r="U446" s="191"/>
      <c r="V446" s="2"/>
    </row>
    <row r="447" spans="1:22" s="8" customFormat="1" ht="17.25" customHeight="1">
      <c r="A447" s="16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51"/>
      <c r="M447" s="2"/>
      <c r="N447" s="2"/>
      <c r="O447" s="191"/>
      <c r="P447" s="2"/>
      <c r="Q447" s="16"/>
      <c r="R447" s="191"/>
      <c r="S447" s="202"/>
      <c r="T447" s="16"/>
      <c r="U447" s="191"/>
      <c r="V447" s="2"/>
    </row>
    <row r="448" spans="1:22" s="8" customFormat="1" ht="17.25" customHeight="1">
      <c r="A448" s="16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51"/>
      <c r="M448" s="2"/>
      <c r="N448" s="2"/>
      <c r="O448" s="191"/>
      <c r="P448" s="2"/>
      <c r="Q448" s="16"/>
      <c r="R448" s="191"/>
      <c r="S448" s="202"/>
      <c r="T448" s="16"/>
      <c r="U448" s="191"/>
      <c r="V448" s="2"/>
    </row>
    <row r="449" spans="1:22" s="8" customFormat="1" ht="17.25" customHeight="1">
      <c r="A449" s="16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51"/>
      <c r="M449" s="2"/>
      <c r="N449" s="2"/>
      <c r="O449" s="191"/>
      <c r="P449" s="2"/>
      <c r="Q449" s="16"/>
      <c r="R449" s="191"/>
      <c r="S449" s="202"/>
      <c r="T449" s="16"/>
      <c r="U449" s="191"/>
      <c r="V449" s="2"/>
    </row>
    <row r="450" spans="1:22" s="8" customFormat="1" ht="17.25" customHeight="1">
      <c r="A450" s="16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51"/>
      <c r="M450" s="2"/>
      <c r="N450" s="2"/>
      <c r="O450" s="191"/>
      <c r="P450" s="2"/>
      <c r="Q450" s="16"/>
      <c r="R450" s="191"/>
      <c r="S450" s="202"/>
      <c r="T450" s="16"/>
      <c r="U450" s="191"/>
      <c r="V450" s="2"/>
    </row>
    <row r="451" spans="1:22" s="8" customFormat="1" ht="17.25" customHeight="1">
      <c r="A451" s="16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51"/>
      <c r="M451" s="2"/>
      <c r="N451" s="2"/>
      <c r="O451" s="191"/>
      <c r="P451" s="2"/>
      <c r="Q451" s="16"/>
      <c r="R451" s="191"/>
      <c r="S451" s="202"/>
      <c r="T451" s="16"/>
      <c r="U451" s="191"/>
      <c r="V451" s="2"/>
    </row>
    <row r="452" spans="1:22" s="8" customFormat="1" ht="17.25" customHeight="1">
      <c r="A452" s="16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51"/>
      <c r="M452" s="2"/>
      <c r="N452" s="2"/>
      <c r="O452" s="191"/>
      <c r="P452" s="2"/>
      <c r="Q452" s="16"/>
      <c r="R452" s="191"/>
      <c r="S452" s="202"/>
      <c r="T452" s="16"/>
      <c r="U452" s="191"/>
      <c r="V452" s="2"/>
    </row>
    <row r="453" spans="1:22" s="8" customFormat="1" ht="17.25" customHeight="1">
      <c r="A453" s="16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51"/>
      <c r="M453" s="2"/>
      <c r="N453" s="2"/>
      <c r="O453" s="191"/>
      <c r="P453" s="2"/>
      <c r="Q453" s="16"/>
      <c r="R453" s="191"/>
      <c r="S453" s="202"/>
      <c r="T453" s="16"/>
      <c r="U453" s="191"/>
      <c r="V453" s="2"/>
    </row>
    <row r="454" spans="1:22" s="8" customFormat="1" ht="17.25" customHeight="1">
      <c r="A454" s="16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51"/>
      <c r="M454" s="2"/>
      <c r="N454" s="2"/>
      <c r="O454" s="191"/>
      <c r="P454" s="2"/>
      <c r="Q454" s="16"/>
      <c r="R454" s="191"/>
      <c r="S454" s="202"/>
      <c r="T454" s="16"/>
      <c r="U454" s="191"/>
      <c r="V454" s="2"/>
    </row>
    <row r="455" spans="1:22" s="8" customFormat="1" ht="17.25" customHeight="1">
      <c r="A455" s="16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51"/>
      <c r="M455" s="2"/>
      <c r="N455" s="2"/>
      <c r="O455" s="191"/>
      <c r="P455" s="2"/>
      <c r="Q455" s="16"/>
      <c r="R455" s="191"/>
      <c r="S455" s="202"/>
      <c r="T455" s="16"/>
      <c r="U455" s="191"/>
      <c r="V455" s="2"/>
    </row>
    <row r="456" spans="1:22" s="8" customFormat="1" ht="17.25" customHeight="1">
      <c r="A456" s="16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51"/>
      <c r="M456" s="2"/>
      <c r="N456" s="2"/>
      <c r="O456" s="191"/>
      <c r="P456" s="2"/>
      <c r="Q456" s="16"/>
      <c r="R456" s="191"/>
      <c r="S456" s="202"/>
      <c r="T456" s="16"/>
      <c r="U456" s="191"/>
      <c r="V456" s="2"/>
    </row>
    <row r="457" spans="1:22" s="8" customFormat="1" ht="17.25" customHeight="1">
      <c r="A457" s="16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51"/>
      <c r="M457" s="2"/>
      <c r="N457" s="2"/>
      <c r="O457" s="191"/>
      <c r="P457" s="2"/>
      <c r="Q457" s="16"/>
      <c r="R457" s="191"/>
      <c r="S457" s="202"/>
      <c r="T457" s="16"/>
      <c r="U457" s="191"/>
      <c r="V457" s="2"/>
    </row>
    <row r="458" spans="1:22" s="8" customFormat="1" ht="17.25" customHeight="1">
      <c r="A458" s="16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51"/>
      <c r="M458" s="2"/>
      <c r="N458" s="2"/>
      <c r="O458" s="191"/>
      <c r="P458" s="2"/>
      <c r="Q458" s="16"/>
      <c r="R458" s="191"/>
      <c r="S458" s="202"/>
      <c r="T458" s="16"/>
      <c r="U458" s="191"/>
      <c r="V458" s="2"/>
    </row>
    <row r="459" spans="1:22" s="8" customFormat="1" ht="17.25" customHeight="1">
      <c r="A459" s="16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51"/>
      <c r="M459" s="2"/>
      <c r="N459" s="2"/>
      <c r="O459" s="191"/>
      <c r="P459" s="2"/>
      <c r="Q459" s="16"/>
      <c r="R459" s="191"/>
      <c r="S459" s="202"/>
      <c r="T459" s="16"/>
      <c r="U459" s="191"/>
      <c r="V459" s="2"/>
    </row>
    <row r="460" spans="1:22" s="8" customFormat="1" ht="17.25" customHeight="1">
      <c r="A460" s="16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51"/>
      <c r="M460" s="2"/>
      <c r="N460" s="2"/>
      <c r="O460" s="191"/>
      <c r="P460" s="2"/>
      <c r="Q460" s="16"/>
      <c r="R460" s="191"/>
      <c r="S460" s="202"/>
      <c r="T460" s="16"/>
      <c r="U460" s="191"/>
      <c r="V460" s="2"/>
    </row>
    <row r="461" spans="1:22" s="8" customFormat="1" ht="17.25" customHeight="1">
      <c r="A461" s="16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51"/>
      <c r="M461" s="2"/>
      <c r="N461" s="2"/>
      <c r="O461" s="191"/>
      <c r="P461" s="2"/>
      <c r="Q461" s="16"/>
      <c r="R461" s="191"/>
      <c r="S461" s="202"/>
      <c r="T461" s="16"/>
      <c r="U461" s="191"/>
      <c r="V461" s="2"/>
    </row>
    <row r="462" spans="1:22" s="8" customFormat="1" ht="17.25" customHeight="1">
      <c r="A462" s="16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51"/>
      <c r="M462" s="2"/>
      <c r="N462" s="2"/>
      <c r="O462" s="191"/>
      <c r="P462" s="2"/>
      <c r="Q462" s="16"/>
      <c r="R462" s="191"/>
      <c r="S462" s="202"/>
      <c r="T462" s="16"/>
      <c r="U462" s="191"/>
      <c r="V462" s="2"/>
    </row>
    <row r="463" spans="1:22" s="8" customFormat="1" ht="17.25" customHeight="1">
      <c r="A463" s="16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51"/>
      <c r="M463" s="2"/>
      <c r="N463" s="2"/>
      <c r="O463" s="191"/>
      <c r="P463" s="2"/>
      <c r="Q463" s="16"/>
      <c r="R463" s="191"/>
      <c r="S463" s="202"/>
      <c r="T463" s="16"/>
      <c r="U463" s="191"/>
      <c r="V463" s="2"/>
    </row>
    <row r="464" spans="1:22" s="8" customFormat="1" ht="17.25" customHeight="1">
      <c r="A464" s="16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51"/>
      <c r="M464" s="2"/>
      <c r="N464" s="2"/>
      <c r="O464" s="191"/>
      <c r="P464" s="2"/>
      <c r="Q464" s="16"/>
      <c r="R464" s="191"/>
      <c r="S464" s="202"/>
      <c r="T464" s="16"/>
      <c r="U464" s="191"/>
      <c r="V464" s="2"/>
    </row>
    <row r="465" spans="1:22" s="8" customFormat="1" ht="17.25" customHeight="1">
      <c r="A465" s="16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51"/>
      <c r="M465" s="2"/>
      <c r="N465" s="2"/>
      <c r="O465" s="191"/>
      <c r="P465" s="2"/>
      <c r="Q465" s="16"/>
      <c r="R465" s="191"/>
      <c r="S465" s="202"/>
      <c r="T465" s="16"/>
      <c r="U465" s="191"/>
      <c r="V465" s="2"/>
    </row>
    <row r="466" spans="1:22" s="8" customFormat="1" ht="17.25" customHeight="1">
      <c r="A466" s="16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51"/>
      <c r="M466" s="2"/>
      <c r="N466" s="2"/>
      <c r="O466" s="191"/>
      <c r="P466" s="2"/>
      <c r="Q466" s="16"/>
      <c r="R466" s="191"/>
      <c r="S466" s="202"/>
      <c r="T466" s="16"/>
      <c r="U466" s="191"/>
      <c r="V466" s="2"/>
    </row>
    <row r="467" spans="1:22" s="8" customFormat="1" ht="17.25" customHeight="1">
      <c r="A467" s="16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51"/>
      <c r="M467" s="2"/>
      <c r="N467" s="2"/>
      <c r="O467" s="191"/>
      <c r="P467" s="2"/>
      <c r="Q467" s="16"/>
      <c r="R467" s="191"/>
      <c r="S467" s="202"/>
      <c r="T467" s="16"/>
      <c r="U467" s="191"/>
      <c r="V467" s="2"/>
    </row>
    <row r="468" spans="1:22" s="8" customFormat="1" ht="17.25" customHeight="1">
      <c r="A468" s="16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51"/>
      <c r="M468" s="2"/>
      <c r="N468" s="2"/>
      <c r="O468" s="191"/>
      <c r="P468" s="2"/>
      <c r="Q468" s="16"/>
      <c r="R468" s="191"/>
      <c r="S468" s="202"/>
      <c r="T468" s="16"/>
      <c r="U468" s="191"/>
      <c r="V468" s="2"/>
    </row>
    <row r="469" spans="1:22" s="8" customFormat="1" ht="17.25" customHeight="1">
      <c r="A469" s="16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51"/>
      <c r="M469" s="2"/>
      <c r="N469" s="2"/>
      <c r="O469" s="191"/>
      <c r="P469" s="2"/>
      <c r="Q469" s="16"/>
      <c r="R469" s="191"/>
      <c r="S469" s="202"/>
      <c r="T469" s="16"/>
      <c r="U469" s="191"/>
      <c r="V469" s="2"/>
    </row>
    <row r="470" spans="1:22" s="8" customFormat="1" ht="17.25" customHeight="1">
      <c r="A470" s="16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51"/>
      <c r="M470" s="2"/>
      <c r="N470" s="2"/>
      <c r="O470" s="191"/>
      <c r="P470" s="2"/>
      <c r="Q470" s="16"/>
      <c r="R470" s="191"/>
      <c r="S470" s="202"/>
      <c r="T470" s="16"/>
      <c r="U470" s="191"/>
      <c r="V470" s="2"/>
    </row>
    <row r="471" spans="1:22" s="8" customFormat="1" ht="17.25" customHeight="1">
      <c r="A471" s="16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51"/>
      <c r="M471" s="2"/>
      <c r="N471" s="2"/>
      <c r="O471" s="191"/>
      <c r="P471" s="2"/>
      <c r="Q471" s="16"/>
      <c r="R471" s="191"/>
      <c r="S471" s="202"/>
      <c r="T471" s="16"/>
      <c r="U471" s="191"/>
      <c r="V471" s="2"/>
    </row>
    <row r="472" spans="1:22" s="8" customFormat="1" ht="17.25" customHeight="1">
      <c r="A472" s="16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51"/>
      <c r="M472" s="2"/>
      <c r="N472" s="2"/>
      <c r="O472" s="191"/>
      <c r="P472" s="2"/>
      <c r="Q472" s="16"/>
      <c r="R472" s="191"/>
      <c r="S472" s="202"/>
      <c r="T472" s="16"/>
      <c r="U472" s="191"/>
      <c r="V472" s="2"/>
    </row>
    <row r="473" spans="1:22" s="8" customFormat="1" ht="17.25" customHeight="1">
      <c r="A473" s="16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51"/>
      <c r="M473" s="2"/>
      <c r="N473" s="2"/>
      <c r="O473" s="191"/>
      <c r="P473" s="2"/>
      <c r="Q473" s="16"/>
      <c r="R473" s="191"/>
      <c r="S473" s="202"/>
      <c r="T473" s="16"/>
      <c r="U473" s="191"/>
      <c r="V473" s="2"/>
    </row>
    <row r="474" spans="1:22" s="8" customFormat="1" ht="17.25" customHeight="1">
      <c r="A474" s="16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51"/>
      <c r="M474" s="2"/>
      <c r="N474" s="2"/>
      <c r="O474" s="191"/>
      <c r="P474" s="2"/>
      <c r="Q474" s="16"/>
      <c r="R474" s="191"/>
      <c r="S474" s="202"/>
      <c r="T474" s="16"/>
      <c r="U474" s="191"/>
      <c r="V474" s="2"/>
    </row>
    <row r="475" spans="1:22" s="8" customFormat="1" ht="17.25" customHeight="1">
      <c r="A475" s="16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51"/>
      <c r="M475" s="2"/>
      <c r="N475" s="2"/>
      <c r="O475" s="191"/>
      <c r="P475" s="2"/>
      <c r="Q475" s="16"/>
      <c r="R475" s="191"/>
      <c r="S475" s="202"/>
      <c r="T475" s="16"/>
      <c r="U475" s="191"/>
      <c r="V475" s="2"/>
    </row>
    <row r="476" spans="1:22" s="8" customFormat="1" ht="17.25" customHeight="1">
      <c r="A476" s="16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51"/>
      <c r="M476" s="2"/>
      <c r="N476" s="2"/>
      <c r="O476" s="191"/>
      <c r="P476" s="2"/>
      <c r="Q476" s="16"/>
      <c r="R476" s="191"/>
      <c r="S476" s="202"/>
      <c r="T476" s="16"/>
      <c r="U476" s="191"/>
      <c r="V476" s="2"/>
    </row>
    <row r="477" spans="1:22" s="8" customFormat="1" ht="17.25" customHeight="1">
      <c r="A477" s="16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51"/>
      <c r="M477" s="2"/>
      <c r="N477" s="2"/>
      <c r="O477" s="191"/>
      <c r="P477" s="2"/>
      <c r="Q477" s="16"/>
      <c r="R477" s="191"/>
      <c r="S477" s="202"/>
      <c r="T477" s="16"/>
      <c r="U477" s="191"/>
      <c r="V477" s="2"/>
    </row>
    <row r="478" spans="1:22" s="8" customFormat="1" ht="17.25" customHeight="1">
      <c r="A478" s="16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51"/>
      <c r="M478" s="2"/>
      <c r="N478" s="2"/>
      <c r="O478" s="191"/>
      <c r="P478" s="2"/>
      <c r="Q478" s="16"/>
      <c r="R478" s="191"/>
      <c r="S478" s="202"/>
      <c r="T478" s="16"/>
      <c r="U478" s="191"/>
      <c r="V478" s="2"/>
    </row>
    <row r="479" spans="1:22" s="8" customFormat="1" ht="17.25" customHeight="1">
      <c r="A479" s="16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51"/>
      <c r="M479" s="2"/>
      <c r="N479" s="2"/>
      <c r="O479" s="191"/>
      <c r="P479" s="2"/>
      <c r="Q479" s="16"/>
      <c r="R479" s="191"/>
      <c r="S479" s="202"/>
      <c r="T479" s="16"/>
      <c r="U479" s="191"/>
      <c r="V479" s="2"/>
    </row>
    <row r="480" spans="1:22" s="8" customFormat="1" ht="17.25" customHeight="1">
      <c r="A480" s="16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51"/>
      <c r="M480" s="2"/>
      <c r="N480" s="2"/>
      <c r="O480" s="191"/>
      <c r="P480" s="2"/>
      <c r="Q480" s="16"/>
      <c r="R480" s="191"/>
      <c r="S480" s="202"/>
      <c r="T480" s="16"/>
      <c r="U480" s="191"/>
      <c r="V480" s="2"/>
    </row>
    <row r="481" spans="1:22" s="8" customFormat="1" ht="17.25" customHeight="1">
      <c r="A481" s="16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51"/>
      <c r="M481" s="2"/>
      <c r="N481" s="2"/>
      <c r="O481" s="191"/>
      <c r="P481" s="2"/>
      <c r="Q481" s="16"/>
      <c r="R481" s="191"/>
      <c r="S481" s="202"/>
      <c r="T481" s="16"/>
      <c r="U481" s="191"/>
      <c r="V481" s="2"/>
    </row>
    <row r="482" spans="1:22" s="8" customFormat="1" ht="17.25" customHeight="1">
      <c r="A482" s="16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51"/>
      <c r="M482" s="2"/>
      <c r="N482" s="2"/>
      <c r="O482" s="191"/>
      <c r="P482" s="2"/>
      <c r="Q482" s="16"/>
      <c r="R482" s="191"/>
      <c r="S482" s="202"/>
      <c r="T482" s="16"/>
      <c r="U482" s="191"/>
      <c r="V482" s="2"/>
    </row>
    <row r="483" spans="1:22" s="8" customFormat="1" ht="17.25" customHeight="1">
      <c r="A483" s="16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51"/>
      <c r="M483" s="2"/>
      <c r="N483" s="2"/>
      <c r="O483" s="191"/>
      <c r="P483" s="2"/>
      <c r="Q483" s="16"/>
      <c r="R483" s="191"/>
      <c r="S483" s="202"/>
      <c r="T483" s="16"/>
      <c r="U483" s="191"/>
      <c r="V483" s="2"/>
    </row>
    <row r="484" spans="1:22" s="8" customFormat="1" ht="17.25" customHeight="1">
      <c r="A484" s="16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51"/>
      <c r="M484" s="2"/>
      <c r="N484" s="2"/>
      <c r="O484" s="191"/>
      <c r="P484" s="2"/>
      <c r="Q484" s="16"/>
      <c r="R484" s="191"/>
      <c r="S484" s="202"/>
      <c r="T484" s="16"/>
      <c r="U484" s="191"/>
      <c r="V484" s="2"/>
    </row>
    <row r="485" spans="1:22" s="8" customFormat="1" ht="17.25" customHeight="1">
      <c r="A485" s="16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51"/>
      <c r="M485" s="2"/>
      <c r="N485" s="2"/>
      <c r="O485" s="191"/>
      <c r="P485" s="2"/>
      <c r="Q485" s="16"/>
      <c r="R485" s="191"/>
      <c r="S485" s="202"/>
      <c r="T485" s="16"/>
      <c r="U485" s="191"/>
      <c r="V485" s="2"/>
    </row>
    <row r="486" spans="1:22" s="8" customFormat="1" ht="17.25" customHeight="1">
      <c r="A486" s="16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51"/>
      <c r="M486" s="2"/>
      <c r="N486" s="2"/>
      <c r="O486" s="191"/>
      <c r="P486" s="2"/>
      <c r="Q486" s="16"/>
      <c r="R486" s="191"/>
      <c r="S486" s="202"/>
      <c r="T486" s="16"/>
      <c r="U486" s="191"/>
      <c r="V486" s="2"/>
    </row>
    <row r="487" spans="1:22" s="8" customFormat="1" ht="17.25" customHeight="1">
      <c r="A487" s="16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51"/>
      <c r="M487" s="2"/>
      <c r="N487" s="2"/>
      <c r="O487" s="191"/>
      <c r="P487" s="2"/>
      <c r="Q487" s="16"/>
      <c r="R487" s="191"/>
      <c r="S487" s="202"/>
      <c r="T487" s="16"/>
      <c r="U487" s="191"/>
      <c r="V487" s="2"/>
    </row>
    <row r="488" spans="1:22" s="8" customFormat="1" ht="17.25" customHeight="1">
      <c r="A488" s="16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51"/>
      <c r="M488" s="2"/>
      <c r="N488" s="2"/>
      <c r="O488" s="191"/>
      <c r="P488" s="2"/>
      <c r="Q488" s="16"/>
      <c r="R488" s="191"/>
      <c r="S488" s="202"/>
      <c r="T488" s="16"/>
      <c r="U488" s="191"/>
      <c r="V488" s="2"/>
    </row>
    <row r="489" spans="1:22" s="8" customFormat="1" ht="17.25" customHeight="1">
      <c r="A489" s="16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51"/>
      <c r="M489" s="2"/>
      <c r="N489" s="2"/>
      <c r="O489" s="191"/>
      <c r="P489" s="2"/>
      <c r="Q489" s="16"/>
      <c r="R489" s="191"/>
      <c r="S489" s="202"/>
      <c r="T489" s="16"/>
      <c r="U489" s="191"/>
      <c r="V489" s="2"/>
    </row>
    <row r="490" spans="1:22" s="8" customFormat="1" ht="17.25" customHeight="1">
      <c r="A490" s="16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51"/>
      <c r="M490" s="2"/>
      <c r="N490" s="2"/>
      <c r="O490" s="191"/>
      <c r="P490" s="2"/>
      <c r="Q490" s="16"/>
      <c r="R490" s="191"/>
      <c r="S490" s="202"/>
      <c r="T490" s="16"/>
      <c r="U490" s="191"/>
      <c r="V490" s="2"/>
    </row>
    <row r="491" spans="1:22" s="8" customFormat="1" ht="17.25" customHeight="1">
      <c r="A491" s="16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51"/>
      <c r="M491" s="2"/>
      <c r="N491" s="2"/>
      <c r="O491" s="191"/>
      <c r="P491" s="2"/>
      <c r="Q491" s="16"/>
      <c r="R491" s="191"/>
      <c r="S491" s="202"/>
      <c r="T491" s="16"/>
      <c r="U491" s="191"/>
      <c r="V491" s="2"/>
    </row>
    <row r="492" spans="1:22" s="8" customFormat="1" ht="17.25" customHeight="1">
      <c r="A492" s="16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51"/>
      <c r="M492" s="2"/>
      <c r="N492" s="2"/>
      <c r="O492" s="191"/>
      <c r="P492" s="2"/>
      <c r="Q492" s="16"/>
      <c r="R492" s="191"/>
      <c r="S492" s="202"/>
      <c r="T492" s="16"/>
      <c r="U492" s="191"/>
      <c r="V492" s="2"/>
    </row>
    <row r="493" spans="1:22" s="8" customFormat="1" ht="17.25" customHeight="1">
      <c r="A493" s="16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51"/>
      <c r="M493" s="2"/>
      <c r="N493" s="2"/>
      <c r="O493" s="191"/>
      <c r="P493" s="2"/>
      <c r="Q493" s="16"/>
      <c r="R493" s="191"/>
      <c r="S493" s="202"/>
      <c r="T493" s="16"/>
      <c r="U493" s="191"/>
      <c r="V493" s="2"/>
    </row>
    <row r="494" spans="1:22" s="8" customFormat="1" ht="17.25" customHeight="1">
      <c r="A494" s="16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51"/>
      <c r="M494" s="2"/>
      <c r="N494" s="2"/>
      <c r="O494" s="191"/>
      <c r="P494" s="2"/>
      <c r="Q494" s="16"/>
      <c r="R494" s="191"/>
      <c r="S494" s="202"/>
      <c r="T494" s="16"/>
      <c r="U494" s="191"/>
      <c r="V494" s="2"/>
    </row>
    <row r="495" spans="1:22" s="8" customFormat="1" ht="17.25" customHeight="1">
      <c r="A495" s="16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51"/>
      <c r="M495" s="2"/>
      <c r="N495" s="2"/>
      <c r="O495" s="191"/>
      <c r="P495" s="2"/>
      <c r="Q495" s="16"/>
      <c r="R495" s="191"/>
      <c r="S495" s="202"/>
      <c r="T495" s="16"/>
      <c r="U495" s="191"/>
      <c r="V495" s="2"/>
    </row>
    <row r="496" spans="1:22" s="8" customFormat="1" ht="17.25" customHeight="1">
      <c r="A496" s="16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51"/>
      <c r="M496" s="2"/>
      <c r="N496" s="2"/>
      <c r="O496" s="191"/>
      <c r="P496" s="2"/>
      <c r="Q496" s="16"/>
      <c r="R496" s="191"/>
      <c r="S496" s="202"/>
      <c r="T496" s="16"/>
      <c r="U496" s="191"/>
      <c r="V496" s="2"/>
    </row>
    <row r="497" spans="1:22" s="8" customFormat="1" ht="17.25" customHeight="1">
      <c r="A497" s="16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51"/>
      <c r="M497" s="2"/>
      <c r="N497" s="2"/>
      <c r="O497" s="191"/>
      <c r="P497" s="2"/>
      <c r="Q497" s="16"/>
      <c r="R497" s="191"/>
      <c r="S497" s="202"/>
      <c r="T497" s="16"/>
      <c r="U497" s="191"/>
      <c r="V497" s="2"/>
    </row>
    <row r="498" spans="1:22" s="8" customFormat="1" ht="17.25" customHeight="1">
      <c r="A498" s="16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51"/>
      <c r="M498" s="2"/>
      <c r="N498" s="2"/>
      <c r="O498" s="191"/>
      <c r="P498" s="2"/>
      <c r="Q498" s="16"/>
      <c r="R498" s="191"/>
      <c r="S498" s="202"/>
      <c r="T498" s="16"/>
      <c r="U498" s="191"/>
      <c r="V498" s="2"/>
    </row>
    <row r="499" spans="1:22" s="8" customFormat="1" ht="17.25" customHeight="1">
      <c r="A499" s="16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51"/>
      <c r="M499" s="2"/>
      <c r="N499" s="2"/>
      <c r="O499" s="191"/>
      <c r="P499" s="2"/>
      <c r="Q499" s="16"/>
      <c r="R499" s="191"/>
      <c r="S499" s="202"/>
      <c r="T499" s="16"/>
      <c r="U499" s="191"/>
      <c r="V499" s="2"/>
    </row>
    <row r="500" spans="1:22" s="8" customFormat="1" ht="17.25" customHeight="1">
      <c r="A500" s="16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51"/>
      <c r="M500" s="2"/>
      <c r="N500" s="2"/>
      <c r="O500" s="191"/>
      <c r="P500" s="2"/>
      <c r="Q500" s="16"/>
      <c r="R500" s="191"/>
      <c r="S500" s="202"/>
      <c r="T500" s="16"/>
      <c r="U500" s="191"/>
      <c r="V500" s="2"/>
    </row>
    <row r="501" spans="1:22" s="8" customFormat="1" ht="17.25" customHeight="1">
      <c r="A501" s="16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51"/>
      <c r="M501" s="2"/>
      <c r="N501" s="2"/>
      <c r="O501" s="191"/>
      <c r="P501" s="2"/>
      <c r="Q501" s="16"/>
      <c r="R501" s="191"/>
      <c r="S501" s="202"/>
      <c r="T501" s="16"/>
      <c r="U501" s="191"/>
      <c r="V501" s="2"/>
    </row>
    <row r="502" spans="1:22" s="8" customFormat="1" ht="17.25" customHeight="1">
      <c r="A502" s="16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51"/>
      <c r="M502" s="2"/>
      <c r="N502" s="2"/>
      <c r="O502" s="191"/>
      <c r="P502" s="2"/>
      <c r="Q502" s="16"/>
      <c r="R502" s="191"/>
      <c r="S502" s="202"/>
      <c r="T502" s="16"/>
      <c r="U502" s="191"/>
      <c r="V502" s="2"/>
    </row>
    <row r="503" spans="1:22" s="8" customFormat="1" ht="17.25" customHeight="1">
      <c r="A503" s="16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51"/>
      <c r="M503" s="2"/>
      <c r="N503" s="2"/>
      <c r="O503" s="191"/>
      <c r="P503" s="2"/>
      <c r="Q503" s="16"/>
      <c r="R503" s="191"/>
      <c r="S503" s="202"/>
      <c r="T503" s="16"/>
      <c r="U503" s="191"/>
      <c r="V503" s="2"/>
    </row>
    <row r="504" spans="1:22" s="8" customFormat="1" ht="17.25" customHeight="1">
      <c r="A504" s="16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51"/>
      <c r="M504" s="2"/>
      <c r="N504" s="2"/>
      <c r="O504" s="191"/>
      <c r="P504" s="2"/>
      <c r="Q504" s="16"/>
      <c r="R504" s="191"/>
      <c r="S504" s="202"/>
      <c r="T504" s="16"/>
      <c r="U504" s="191"/>
      <c r="V504" s="2"/>
    </row>
    <row r="505" spans="1:22" s="8" customFormat="1" ht="17.25" customHeight="1">
      <c r="A505" s="16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51"/>
      <c r="M505" s="2"/>
      <c r="N505" s="2"/>
      <c r="O505" s="191"/>
      <c r="P505" s="2"/>
      <c r="Q505" s="16"/>
      <c r="R505" s="191"/>
      <c r="S505" s="202"/>
      <c r="T505" s="16"/>
      <c r="U505" s="191"/>
      <c r="V505" s="2"/>
    </row>
    <row r="506" spans="1:22" s="8" customFormat="1" ht="17.25" customHeight="1">
      <c r="A506" s="16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51"/>
      <c r="M506" s="2"/>
      <c r="N506" s="2"/>
      <c r="O506" s="191"/>
      <c r="P506" s="2"/>
      <c r="Q506" s="16"/>
      <c r="R506" s="191"/>
      <c r="S506" s="202"/>
      <c r="T506" s="16"/>
      <c r="U506" s="191"/>
      <c r="V506" s="2"/>
    </row>
    <row r="507" spans="1:22" s="8" customFormat="1" ht="17.25" customHeight="1">
      <c r="A507" s="16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51"/>
      <c r="M507" s="2"/>
      <c r="N507" s="2"/>
      <c r="O507" s="191"/>
      <c r="P507" s="2"/>
      <c r="Q507" s="16"/>
      <c r="R507" s="191"/>
      <c r="S507" s="202"/>
      <c r="T507" s="16"/>
      <c r="U507" s="191"/>
      <c r="V507" s="2"/>
    </row>
    <row r="508" spans="1:22" s="8" customFormat="1" ht="17.25" customHeight="1">
      <c r="A508" s="16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51"/>
      <c r="M508" s="2"/>
      <c r="N508" s="2"/>
      <c r="O508" s="191"/>
      <c r="P508" s="2"/>
      <c r="Q508" s="16"/>
      <c r="R508" s="191"/>
      <c r="S508" s="202"/>
      <c r="T508" s="16"/>
      <c r="U508" s="191"/>
      <c r="V508" s="2"/>
    </row>
    <row r="509" spans="1:22" s="8" customFormat="1" ht="17.25" customHeight="1">
      <c r="A509" s="16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51"/>
      <c r="M509" s="2"/>
      <c r="N509" s="2"/>
      <c r="O509" s="191"/>
      <c r="P509" s="2"/>
      <c r="Q509" s="16"/>
      <c r="R509" s="191"/>
      <c r="S509" s="202"/>
      <c r="T509" s="16"/>
      <c r="U509" s="191"/>
      <c r="V509" s="2"/>
    </row>
    <row r="510" spans="1:22" s="8" customFormat="1" ht="17.25" customHeight="1">
      <c r="A510" s="16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51"/>
      <c r="M510" s="2"/>
      <c r="N510" s="2"/>
      <c r="O510" s="191"/>
      <c r="P510" s="2"/>
      <c r="Q510" s="16"/>
      <c r="R510" s="191"/>
      <c r="S510" s="202"/>
      <c r="T510" s="16"/>
      <c r="U510" s="191"/>
      <c r="V510" s="2"/>
    </row>
    <row r="511" spans="1:22" s="8" customFormat="1" ht="17.25" customHeight="1">
      <c r="A511" s="16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51"/>
      <c r="M511" s="2"/>
      <c r="N511" s="2"/>
      <c r="O511" s="191"/>
      <c r="P511" s="2"/>
      <c r="Q511" s="16"/>
      <c r="R511" s="191"/>
      <c r="S511" s="202"/>
      <c r="T511" s="16"/>
      <c r="U511" s="191"/>
      <c r="V511" s="2"/>
    </row>
    <row r="512" spans="1:22" s="8" customFormat="1" ht="17.25" customHeight="1">
      <c r="A512" s="16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51"/>
      <c r="M512" s="2"/>
      <c r="N512" s="2"/>
      <c r="O512" s="191"/>
      <c r="P512" s="2"/>
      <c r="Q512" s="16"/>
      <c r="R512" s="191"/>
      <c r="S512" s="202"/>
      <c r="T512" s="16"/>
      <c r="U512" s="191"/>
      <c r="V512" s="2"/>
    </row>
    <row r="513" spans="1:22" s="8" customFormat="1" ht="17.25" customHeight="1">
      <c r="A513" s="16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51"/>
      <c r="M513" s="2"/>
      <c r="N513" s="2"/>
      <c r="O513" s="191"/>
      <c r="P513" s="2"/>
      <c r="Q513" s="16"/>
      <c r="R513" s="191"/>
      <c r="S513" s="202"/>
      <c r="T513" s="16"/>
      <c r="U513" s="191"/>
      <c r="V513" s="2"/>
    </row>
    <row r="514" spans="1:22" s="8" customFormat="1" ht="17.25" customHeight="1">
      <c r="A514" s="16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51"/>
      <c r="M514" s="2"/>
      <c r="N514" s="2"/>
      <c r="O514" s="191"/>
      <c r="P514" s="2"/>
      <c r="Q514" s="16"/>
      <c r="R514" s="191"/>
      <c r="S514" s="202"/>
      <c r="T514" s="16"/>
      <c r="U514" s="191"/>
      <c r="V514" s="2"/>
    </row>
    <row r="515" spans="1:22" s="8" customFormat="1" ht="17.25" customHeight="1">
      <c r="A515" s="16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51"/>
      <c r="M515" s="2"/>
      <c r="N515" s="2"/>
      <c r="O515" s="191"/>
      <c r="P515" s="2"/>
      <c r="Q515" s="16"/>
      <c r="R515" s="191"/>
      <c r="S515" s="202"/>
      <c r="T515" s="16"/>
      <c r="U515" s="191"/>
      <c r="V515" s="2"/>
    </row>
    <row r="516" spans="1:22" s="8" customFormat="1" ht="17.25" customHeight="1">
      <c r="A516" s="16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51"/>
      <c r="M516" s="2"/>
      <c r="N516" s="2"/>
      <c r="O516" s="191"/>
      <c r="P516" s="2"/>
      <c r="Q516" s="16"/>
      <c r="R516" s="191"/>
      <c r="S516" s="202"/>
      <c r="T516" s="16"/>
      <c r="U516" s="191"/>
      <c r="V516" s="2"/>
    </row>
    <row r="517" spans="1:22" s="8" customFormat="1" ht="17.25" customHeight="1">
      <c r="A517" s="16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51"/>
      <c r="M517" s="2"/>
      <c r="N517" s="2"/>
      <c r="O517" s="191"/>
      <c r="P517" s="2"/>
      <c r="Q517" s="16"/>
      <c r="R517" s="191"/>
      <c r="S517" s="202"/>
      <c r="T517" s="16"/>
      <c r="U517" s="191"/>
      <c r="V517" s="2"/>
    </row>
    <row r="518" spans="1:22" s="8" customFormat="1" ht="17.25" customHeight="1">
      <c r="A518" s="16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51"/>
      <c r="M518" s="2"/>
      <c r="N518" s="2"/>
      <c r="O518" s="191"/>
      <c r="P518" s="2"/>
      <c r="Q518" s="16"/>
      <c r="R518" s="191"/>
      <c r="S518" s="202"/>
      <c r="T518" s="16"/>
      <c r="U518" s="191"/>
      <c r="V518" s="2"/>
    </row>
    <row r="519" spans="1:22" s="8" customFormat="1" ht="17.25" customHeight="1">
      <c r="A519" s="16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51"/>
      <c r="M519" s="2"/>
      <c r="N519" s="2"/>
      <c r="O519" s="191"/>
      <c r="P519" s="2"/>
      <c r="Q519" s="16"/>
      <c r="R519" s="191"/>
      <c r="S519" s="202"/>
      <c r="T519" s="16"/>
      <c r="U519" s="191"/>
      <c r="V519" s="2"/>
    </row>
    <row r="520" spans="1:22" s="8" customFormat="1" ht="17.25" customHeight="1">
      <c r="A520" s="16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51"/>
      <c r="M520" s="2"/>
      <c r="N520" s="2"/>
      <c r="O520" s="191"/>
      <c r="P520" s="2"/>
      <c r="Q520" s="16"/>
      <c r="R520" s="191"/>
      <c r="S520" s="202"/>
      <c r="T520" s="16"/>
      <c r="U520" s="191"/>
      <c r="V520" s="2"/>
    </row>
    <row r="521" spans="1:22" s="8" customFormat="1" ht="17.25" customHeight="1">
      <c r="A521" s="16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51"/>
      <c r="M521" s="2"/>
      <c r="N521" s="2"/>
      <c r="O521" s="191"/>
      <c r="P521" s="2"/>
      <c r="Q521" s="16"/>
      <c r="R521" s="191"/>
      <c r="S521" s="202"/>
      <c r="T521" s="16"/>
      <c r="U521" s="191"/>
      <c r="V521" s="2"/>
    </row>
    <row r="522" spans="1:22" s="8" customFormat="1" ht="17.25" customHeight="1">
      <c r="A522" s="16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51"/>
      <c r="M522" s="2"/>
      <c r="N522" s="2"/>
      <c r="O522" s="191"/>
      <c r="P522" s="2"/>
      <c r="Q522" s="16"/>
      <c r="R522" s="191"/>
      <c r="S522" s="202"/>
      <c r="T522" s="16"/>
      <c r="U522" s="191"/>
      <c r="V522" s="2"/>
    </row>
    <row r="523" spans="1:22" s="8" customFormat="1" ht="17.25" customHeight="1">
      <c r="A523" s="16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51"/>
      <c r="M523" s="2"/>
      <c r="N523" s="2"/>
      <c r="O523" s="191"/>
      <c r="P523" s="2"/>
      <c r="Q523" s="16"/>
      <c r="R523" s="191"/>
      <c r="S523" s="202"/>
      <c r="T523" s="16"/>
      <c r="U523" s="191"/>
      <c r="V523" s="2"/>
    </row>
    <row r="524" spans="1:22" s="8" customFormat="1" ht="17.25" customHeight="1">
      <c r="A524" s="16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51"/>
      <c r="M524" s="2"/>
      <c r="N524" s="2"/>
      <c r="O524" s="191"/>
      <c r="P524" s="2"/>
      <c r="Q524" s="16"/>
      <c r="R524" s="191"/>
      <c r="S524" s="202"/>
      <c r="T524" s="16"/>
      <c r="U524" s="191"/>
      <c r="V524" s="2"/>
    </row>
    <row r="525" spans="1:22" s="8" customFormat="1" ht="17.25" customHeight="1">
      <c r="A525" s="16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51"/>
      <c r="M525" s="2"/>
      <c r="N525" s="2"/>
      <c r="O525" s="191"/>
      <c r="P525" s="2"/>
      <c r="Q525" s="16"/>
      <c r="R525" s="191"/>
      <c r="S525" s="202"/>
      <c r="T525" s="16"/>
      <c r="U525" s="191"/>
      <c r="V525" s="2"/>
    </row>
    <row r="526" spans="1:22" s="8" customFormat="1" ht="17.25" customHeight="1">
      <c r="A526" s="16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51"/>
      <c r="M526" s="2"/>
      <c r="N526" s="2"/>
      <c r="O526" s="191"/>
      <c r="P526" s="2"/>
      <c r="Q526" s="16"/>
      <c r="R526" s="191"/>
      <c r="S526" s="202"/>
      <c r="T526" s="16"/>
      <c r="U526" s="191"/>
      <c r="V526" s="2"/>
    </row>
    <row r="527" spans="1:22" s="8" customFormat="1" ht="17.25" customHeight="1">
      <c r="A527" s="16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51"/>
      <c r="M527" s="2"/>
      <c r="N527" s="2"/>
      <c r="O527" s="191"/>
      <c r="P527" s="2"/>
      <c r="Q527" s="16"/>
      <c r="R527" s="191"/>
      <c r="S527" s="202"/>
      <c r="T527" s="16"/>
      <c r="U527" s="191"/>
      <c r="V527" s="2"/>
    </row>
    <row r="528" spans="1:22" s="8" customFormat="1" ht="17.25" customHeight="1">
      <c r="A528" s="16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51"/>
      <c r="M528" s="2"/>
      <c r="N528" s="2"/>
      <c r="O528" s="191"/>
      <c r="P528" s="2"/>
      <c r="Q528" s="16"/>
      <c r="R528" s="191"/>
      <c r="S528" s="202"/>
      <c r="T528" s="16"/>
      <c r="U528" s="191"/>
      <c r="V528" s="2"/>
    </row>
    <row r="529" spans="1:22" s="8" customFormat="1" ht="17.25" customHeight="1">
      <c r="A529" s="16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51"/>
      <c r="M529" s="2"/>
      <c r="N529" s="2"/>
      <c r="O529" s="191"/>
      <c r="P529" s="2"/>
      <c r="Q529" s="16"/>
      <c r="R529" s="191"/>
      <c r="S529" s="202"/>
      <c r="T529" s="16"/>
      <c r="U529" s="191"/>
      <c r="V529" s="2"/>
    </row>
    <row r="530" spans="1:22" s="8" customFormat="1" ht="17.25" customHeight="1">
      <c r="A530" s="16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51"/>
      <c r="M530" s="2"/>
      <c r="N530" s="2"/>
      <c r="O530" s="191"/>
      <c r="P530" s="2"/>
      <c r="Q530" s="16"/>
      <c r="R530" s="191"/>
      <c r="S530" s="202"/>
      <c r="T530" s="16"/>
      <c r="U530" s="191"/>
      <c r="V530" s="2"/>
    </row>
    <row r="531" spans="1:22" s="8" customFormat="1" ht="17.25" customHeight="1">
      <c r="A531" s="16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51"/>
      <c r="M531" s="2"/>
      <c r="N531" s="2"/>
      <c r="O531" s="191"/>
      <c r="P531" s="2"/>
      <c r="Q531" s="16"/>
      <c r="R531" s="191"/>
      <c r="S531" s="202"/>
      <c r="T531" s="16"/>
      <c r="U531" s="191"/>
      <c r="V531" s="2"/>
    </row>
    <row r="532" spans="1:22" s="8" customFormat="1" ht="17.25" customHeight="1">
      <c r="A532" s="16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51"/>
      <c r="M532" s="2"/>
      <c r="N532" s="2"/>
      <c r="O532" s="191"/>
      <c r="P532" s="2"/>
      <c r="Q532" s="16"/>
      <c r="R532" s="191"/>
      <c r="S532" s="202"/>
      <c r="T532" s="16"/>
      <c r="U532" s="191"/>
      <c r="V532" s="2"/>
    </row>
    <row r="533" spans="1:22" s="8" customFormat="1" ht="17.25" customHeight="1">
      <c r="A533" s="16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51"/>
      <c r="M533" s="2"/>
      <c r="N533" s="2"/>
      <c r="O533" s="191"/>
      <c r="P533" s="2"/>
      <c r="Q533" s="16"/>
      <c r="R533" s="191"/>
      <c r="S533" s="202"/>
      <c r="T533" s="16"/>
      <c r="U533" s="191"/>
      <c r="V533" s="2"/>
    </row>
    <row r="534" spans="1:22" s="8" customFormat="1" ht="17.25" customHeight="1">
      <c r="A534" s="16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51"/>
      <c r="M534" s="2"/>
      <c r="N534" s="2"/>
      <c r="O534" s="191"/>
      <c r="P534" s="2"/>
      <c r="Q534" s="16"/>
      <c r="R534" s="191"/>
      <c r="S534" s="202"/>
      <c r="T534" s="16"/>
      <c r="U534" s="191"/>
      <c r="V534" s="2"/>
    </row>
    <row r="535" spans="1:22" s="8" customFormat="1" ht="17.25" customHeight="1">
      <c r="A535" s="16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51"/>
      <c r="M535" s="2"/>
      <c r="N535" s="2"/>
      <c r="O535" s="191"/>
      <c r="P535" s="2"/>
      <c r="Q535" s="16"/>
      <c r="R535" s="191"/>
      <c r="S535" s="202"/>
      <c r="T535" s="16"/>
      <c r="U535" s="191"/>
      <c r="V535" s="2"/>
    </row>
    <row r="536" spans="1:22" s="8" customFormat="1" ht="17.25" customHeight="1">
      <c r="A536" s="16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51"/>
      <c r="M536" s="2"/>
      <c r="N536" s="2"/>
      <c r="O536" s="191"/>
      <c r="P536" s="2"/>
      <c r="Q536" s="16"/>
      <c r="R536" s="191"/>
      <c r="S536" s="202"/>
      <c r="T536" s="16"/>
      <c r="U536" s="191"/>
      <c r="V536" s="2"/>
    </row>
    <row r="537" spans="1:22" s="8" customFormat="1" ht="17.25" customHeight="1">
      <c r="A537" s="16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51"/>
      <c r="M537" s="2"/>
      <c r="N537" s="2"/>
      <c r="O537" s="191"/>
      <c r="P537" s="2"/>
      <c r="Q537" s="16"/>
      <c r="R537" s="191"/>
      <c r="S537" s="202"/>
      <c r="T537" s="16"/>
      <c r="U537" s="191"/>
      <c r="V537" s="2"/>
    </row>
    <row r="538" spans="1:22" s="8" customFormat="1" ht="17.25" customHeight="1">
      <c r="A538" s="16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51"/>
      <c r="M538" s="2"/>
      <c r="N538" s="2"/>
      <c r="O538" s="191"/>
      <c r="P538" s="2"/>
      <c r="Q538" s="16"/>
      <c r="R538" s="191"/>
      <c r="S538" s="202"/>
      <c r="T538" s="16"/>
      <c r="U538" s="191"/>
      <c r="V538" s="2"/>
    </row>
    <row r="539" spans="1:22" s="8" customFormat="1" ht="17.25" customHeight="1">
      <c r="A539" s="16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51"/>
      <c r="M539" s="2"/>
      <c r="N539" s="2"/>
      <c r="O539" s="191"/>
      <c r="P539" s="2"/>
      <c r="Q539" s="16"/>
      <c r="R539" s="191"/>
      <c r="S539" s="202"/>
      <c r="T539" s="16"/>
      <c r="U539" s="191"/>
      <c r="V539" s="2"/>
    </row>
    <row r="540" spans="1:22" s="8" customFormat="1" ht="17.25" customHeight="1">
      <c r="A540" s="16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51"/>
      <c r="M540" s="2"/>
      <c r="N540" s="2"/>
      <c r="O540" s="191"/>
      <c r="P540" s="2"/>
      <c r="Q540" s="16"/>
      <c r="R540" s="191"/>
      <c r="S540" s="202"/>
      <c r="T540" s="16"/>
      <c r="U540" s="191"/>
      <c r="V540" s="2"/>
    </row>
    <row r="541" spans="1:22" s="8" customFormat="1" ht="17.25" customHeight="1">
      <c r="A541" s="16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51"/>
      <c r="M541" s="2"/>
      <c r="N541" s="2"/>
      <c r="O541" s="191"/>
      <c r="P541" s="2"/>
      <c r="Q541" s="16"/>
      <c r="R541" s="191"/>
      <c r="S541" s="202"/>
      <c r="T541" s="16"/>
      <c r="U541" s="191"/>
      <c r="V541" s="2"/>
    </row>
    <row r="542" spans="1:22" s="8" customFormat="1" ht="17.25" customHeight="1">
      <c r="A542" s="16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51"/>
      <c r="M542" s="2"/>
      <c r="N542" s="2"/>
      <c r="O542" s="191"/>
      <c r="P542" s="2"/>
      <c r="Q542" s="16"/>
      <c r="R542" s="191"/>
      <c r="S542" s="202"/>
      <c r="T542" s="16"/>
      <c r="U542" s="191"/>
      <c r="V542" s="2"/>
    </row>
    <row r="543" spans="1:22" s="8" customFormat="1" ht="17.25" customHeight="1">
      <c r="A543" s="16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51"/>
      <c r="M543" s="2"/>
      <c r="N543" s="2"/>
      <c r="O543" s="191"/>
      <c r="P543" s="2"/>
      <c r="Q543" s="16"/>
      <c r="R543" s="191"/>
      <c r="S543" s="202"/>
      <c r="T543" s="16"/>
      <c r="U543" s="191"/>
      <c r="V543" s="2"/>
    </row>
    <row r="544" spans="1:22" s="8" customFormat="1" ht="17.25" customHeight="1">
      <c r="A544" s="16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51"/>
      <c r="M544" s="2"/>
      <c r="N544" s="2"/>
      <c r="O544" s="191"/>
      <c r="P544" s="2"/>
      <c r="Q544" s="16"/>
      <c r="R544" s="191"/>
      <c r="S544" s="202"/>
      <c r="T544" s="16"/>
      <c r="U544" s="191"/>
      <c r="V544" s="2"/>
    </row>
    <row r="545" spans="1:22" s="8" customFormat="1" ht="17.25" customHeight="1">
      <c r="A545" s="16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51"/>
      <c r="M545" s="2"/>
      <c r="N545" s="2"/>
      <c r="O545" s="191"/>
      <c r="P545" s="2"/>
      <c r="Q545" s="16"/>
      <c r="R545" s="191"/>
      <c r="S545" s="202"/>
      <c r="T545" s="16"/>
      <c r="U545" s="191"/>
      <c r="V545" s="2"/>
    </row>
    <row r="546" spans="1:22" s="8" customFormat="1" ht="17.25" customHeight="1">
      <c r="A546" s="16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51"/>
      <c r="M546" s="2"/>
      <c r="N546" s="2"/>
      <c r="O546" s="191"/>
      <c r="P546" s="2"/>
      <c r="Q546" s="16"/>
      <c r="R546" s="191"/>
      <c r="S546" s="202"/>
      <c r="T546" s="16"/>
      <c r="U546" s="191"/>
      <c r="V546" s="2"/>
    </row>
    <row r="547" spans="1:22" s="8" customFormat="1" ht="17.25" customHeight="1">
      <c r="A547" s="16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51"/>
      <c r="M547" s="2"/>
      <c r="N547" s="2"/>
      <c r="O547" s="191"/>
      <c r="P547" s="2"/>
      <c r="Q547" s="16"/>
      <c r="R547" s="191"/>
      <c r="S547" s="202"/>
      <c r="T547" s="16"/>
      <c r="U547" s="191"/>
      <c r="V547" s="2"/>
    </row>
    <row r="548" spans="1:22" s="8" customFormat="1" ht="17.25" customHeight="1">
      <c r="A548" s="16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51"/>
      <c r="M548" s="2"/>
      <c r="N548" s="2"/>
      <c r="O548" s="191"/>
      <c r="P548" s="2"/>
      <c r="Q548" s="16"/>
      <c r="R548" s="191"/>
      <c r="S548" s="202"/>
      <c r="T548" s="16"/>
      <c r="U548" s="191"/>
      <c r="V548" s="2"/>
    </row>
    <row r="549" spans="1:22" s="8" customFormat="1" ht="17.25" customHeight="1">
      <c r="A549" s="16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51"/>
      <c r="M549" s="2"/>
      <c r="N549" s="2"/>
      <c r="O549" s="191"/>
      <c r="P549" s="2"/>
      <c r="Q549" s="16"/>
      <c r="R549" s="191"/>
      <c r="S549" s="202"/>
      <c r="T549" s="16"/>
      <c r="U549" s="191"/>
      <c r="V549" s="2"/>
    </row>
    <row r="550" spans="1:22" s="8" customFormat="1" ht="17.25" customHeight="1">
      <c r="A550" s="16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51"/>
      <c r="M550" s="2"/>
      <c r="N550" s="2"/>
      <c r="O550" s="191"/>
      <c r="P550" s="2"/>
      <c r="Q550" s="16"/>
      <c r="R550" s="191"/>
      <c r="S550" s="202"/>
      <c r="T550" s="16"/>
      <c r="U550" s="191"/>
      <c r="V550" s="2"/>
    </row>
    <row r="551" spans="1:22" s="8" customFormat="1" ht="17.25" customHeight="1">
      <c r="A551" s="16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51"/>
      <c r="M551" s="2"/>
      <c r="N551" s="2"/>
      <c r="O551" s="191"/>
      <c r="P551" s="2"/>
      <c r="Q551" s="16"/>
      <c r="R551" s="191"/>
      <c r="S551" s="202"/>
      <c r="T551" s="16"/>
      <c r="U551" s="191"/>
      <c r="V551" s="2"/>
    </row>
    <row r="552" spans="1:22" s="8" customFormat="1" ht="17.25" customHeight="1">
      <c r="A552" s="16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51"/>
      <c r="M552" s="2"/>
      <c r="N552" s="2"/>
      <c r="O552" s="191"/>
      <c r="P552" s="2"/>
      <c r="Q552" s="16"/>
      <c r="R552" s="191"/>
      <c r="S552" s="202"/>
      <c r="T552" s="16"/>
      <c r="U552" s="191"/>
      <c r="V552" s="2"/>
    </row>
    <row r="553" spans="1:22" s="8" customFormat="1" ht="17.25" customHeight="1">
      <c r="A553" s="16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51"/>
      <c r="M553" s="2"/>
      <c r="N553" s="2"/>
      <c r="O553" s="191"/>
      <c r="P553" s="2"/>
      <c r="Q553" s="16"/>
      <c r="R553" s="191"/>
      <c r="S553" s="202"/>
      <c r="T553" s="16"/>
      <c r="U553" s="191"/>
      <c r="V553" s="2"/>
    </row>
    <row r="554" spans="1:22" s="8" customFormat="1" ht="17.25" customHeight="1">
      <c r="A554" s="16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51"/>
      <c r="M554" s="2"/>
      <c r="N554" s="2"/>
      <c r="O554" s="191"/>
      <c r="P554" s="2"/>
      <c r="Q554" s="16"/>
      <c r="R554" s="191"/>
      <c r="S554" s="202"/>
      <c r="T554" s="16"/>
      <c r="U554" s="191"/>
      <c r="V554" s="2"/>
    </row>
    <row r="555" spans="1:22" s="8" customFormat="1" ht="17.25" customHeight="1">
      <c r="A555" s="16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51"/>
      <c r="M555" s="2"/>
      <c r="N555" s="2"/>
      <c r="O555" s="191"/>
      <c r="P555" s="2"/>
      <c r="Q555" s="16"/>
      <c r="R555" s="191"/>
      <c r="S555" s="202"/>
      <c r="T555" s="16"/>
      <c r="U555" s="191"/>
      <c r="V555" s="2"/>
    </row>
    <row r="556" spans="1:22" s="8" customFormat="1" ht="17.25" customHeight="1">
      <c r="A556" s="16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51"/>
      <c r="M556" s="2"/>
      <c r="N556" s="2"/>
      <c r="O556" s="191"/>
      <c r="P556" s="2"/>
      <c r="Q556" s="16"/>
      <c r="R556" s="191"/>
      <c r="S556" s="202"/>
      <c r="T556" s="16"/>
      <c r="U556" s="191"/>
      <c r="V556" s="2"/>
    </row>
    <row r="557" spans="1:22" s="8" customFormat="1" ht="17.25" customHeight="1">
      <c r="A557" s="16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51"/>
      <c r="M557" s="2"/>
      <c r="N557" s="2"/>
      <c r="O557" s="191"/>
      <c r="P557" s="2"/>
      <c r="Q557" s="16"/>
      <c r="R557" s="191"/>
      <c r="S557" s="202"/>
      <c r="T557" s="16"/>
      <c r="U557" s="191"/>
      <c r="V557" s="2"/>
    </row>
    <row r="558" spans="1:22" s="8" customFormat="1" ht="17.25" customHeight="1">
      <c r="A558" s="16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51"/>
      <c r="M558" s="2"/>
      <c r="N558" s="2"/>
      <c r="O558" s="191"/>
      <c r="P558" s="2"/>
      <c r="Q558" s="16"/>
      <c r="R558" s="191"/>
      <c r="S558" s="202"/>
      <c r="T558" s="16"/>
      <c r="U558" s="191"/>
      <c r="V558" s="2"/>
    </row>
    <row r="559" spans="1:22" s="8" customFormat="1" ht="17.25" customHeight="1">
      <c r="A559" s="16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51"/>
      <c r="M559" s="2"/>
      <c r="N559" s="2"/>
      <c r="O559" s="191"/>
      <c r="P559" s="2"/>
      <c r="Q559" s="16"/>
      <c r="R559" s="191"/>
      <c r="S559" s="202"/>
      <c r="T559" s="16"/>
      <c r="U559" s="191"/>
      <c r="V559" s="2"/>
    </row>
    <row r="560" spans="1:22" s="8" customFormat="1" ht="17.25" customHeight="1">
      <c r="A560" s="16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51"/>
      <c r="M560" s="2"/>
      <c r="N560" s="2"/>
      <c r="O560" s="191"/>
      <c r="P560" s="2"/>
      <c r="Q560" s="16"/>
      <c r="R560" s="191"/>
      <c r="S560" s="202"/>
      <c r="T560" s="16"/>
      <c r="U560" s="191"/>
      <c r="V560" s="2"/>
    </row>
    <row r="561" spans="1:22" s="8" customFormat="1" ht="17.25" customHeight="1">
      <c r="A561" s="16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51"/>
      <c r="M561" s="2"/>
      <c r="N561" s="2"/>
      <c r="O561" s="191"/>
      <c r="P561" s="2"/>
      <c r="Q561" s="16"/>
      <c r="R561" s="191"/>
      <c r="S561" s="202"/>
      <c r="T561" s="16"/>
      <c r="U561" s="191"/>
      <c r="V561" s="2"/>
    </row>
    <row r="562" spans="1:22" s="8" customFormat="1" ht="17.25" customHeight="1">
      <c r="A562" s="16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51"/>
      <c r="M562" s="2"/>
      <c r="N562" s="2"/>
      <c r="O562" s="191"/>
      <c r="P562" s="2"/>
      <c r="Q562" s="16"/>
      <c r="R562" s="191"/>
      <c r="S562" s="202"/>
      <c r="T562" s="16"/>
      <c r="U562" s="191"/>
      <c r="V562" s="2"/>
    </row>
    <row r="563" spans="1:22" s="8" customFormat="1" ht="17.25" customHeight="1">
      <c r="A563" s="16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51"/>
      <c r="M563" s="2"/>
      <c r="N563" s="2"/>
      <c r="O563" s="191"/>
      <c r="P563" s="2"/>
      <c r="Q563" s="16"/>
      <c r="R563" s="191"/>
      <c r="S563" s="202"/>
      <c r="T563" s="16"/>
      <c r="U563" s="191"/>
      <c r="V563" s="2"/>
    </row>
    <row r="564" spans="1:22" s="8" customFormat="1" ht="17.25" customHeight="1">
      <c r="A564" s="16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51"/>
      <c r="M564" s="2"/>
      <c r="N564" s="2"/>
      <c r="O564" s="191"/>
      <c r="P564" s="2"/>
      <c r="Q564" s="16"/>
      <c r="R564" s="191"/>
      <c r="S564" s="202"/>
      <c r="T564" s="16"/>
      <c r="U564" s="191"/>
      <c r="V564" s="2"/>
    </row>
    <row r="565" spans="1:22" s="8" customFormat="1" ht="17.25" customHeight="1">
      <c r="A565" s="16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51"/>
      <c r="M565" s="2"/>
      <c r="N565" s="2"/>
      <c r="O565" s="191"/>
      <c r="P565" s="2"/>
      <c r="Q565" s="16"/>
      <c r="R565" s="191"/>
      <c r="S565" s="202"/>
      <c r="T565" s="16"/>
      <c r="U565" s="191"/>
      <c r="V565" s="2"/>
    </row>
    <row r="566" spans="1:22" s="8" customFormat="1" ht="17.25" customHeight="1">
      <c r="A566" s="16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51"/>
      <c r="M566" s="2"/>
      <c r="N566" s="2"/>
      <c r="O566" s="191"/>
      <c r="P566" s="2"/>
      <c r="Q566" s="16"/>
      <c r="R566" s="191"/>
      <c r="S566" s="202"/>
      <c r="T566" s="16"/>
      <c r="U566" s="191"/>
      <c r="V566" s="2"/>
    </row>
    <row r="567" spans="1:22" s="8" customFormat="1" ht="17.25" customHeight="1">
      <c r="A567" s="16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51"/>
      <c r="M567" s="2"/>
      <c r="N567" s="2"/>
      <c r="O567" s="191"/>
      <c r="P567" s="2"/>
      <c r="Q567" s="16"/>
      <c r="R567" s="191"/>
      <c r="S567" s="202"/>
      <c r="T567" s="16"/>
      <c r="U567" s="191"/>
      <c r="V567" s="2"/>
    </row>
    <row r="568" spans="1:22" s="8" customFormat="1" ht="17.25" customHeight="1">
      <c r="A568" s="16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51"/>
      <c r="M568" s="2"/>
      <c r="N568" s="2"/>
      <c r="O568" s="191"/>
      <c r="P568" s="2"/>
      <c r="Q568" s="16"/>
      <c r="R568" s="191"/>
      <c r="S568" s="202"/>
      <c r="T568" s="16"/>
      <c r="U568" s="191"/>
      <c r="V568" s="2"/>
    </row>
    <row r="569" spans="1:22" s="8" customFormat="1" ht="17.25" customHeight="1">
      <c r="A569" s="16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51"/>
      <c r="M569" s="2"/>
      <c r="N569" s="2"/>
      <c r="O569" s="191"/>
      <c r="P569" s="2"/>
      <c r="Q569" s="16"/>
      <c r="R569" s="191"/>
      <c r="S569" s="202"/>
      <c r="T569" s="16"/>
      <c r="U569" s="191"/>
      <c r="V569" s="2"/>
    </row>
    <row r="570" spans="1:22" s="8" customFormat="1" ht="17.25" customHeight="1">
      <c r="A570" s="16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51"/>
      <c r="M570" s="2"/>
      <c r="N570" s="2"/>
      <c r="O570" s="191"/>
      <c r="P570" s="2"/>
      <c r="Q570" s="16"/>
      <c r="R570" s="191"/>
      <c r="S570" s="202"/>
      <c r="T570" s="16"/>
      <c r="U570" s="191"/>
      <c r="V570" s="2"/>
    </row>
    <row r="571" spans="1:22" s="8" customFormat="1" ht="17.25" customHeight="1">
      <c r="A571" s="16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51"/>
      <c r="M571" s="2"/>
      <c r="N571" s="2"/>
      <c r="O571" s="191"/>
      <c r="P571" s="2"/>
      <c r="Q571" s="16"/>
      <c r="R571" s="191"/>
      <c r="S571" s="202"/>
      <c r="T571" s="16"/>
      <c r="U571" s="191"/>
      <c r="V571" s="2"/>
    </row>
    <row r="572" spans="1:22" s="8" customFormat="1" ht="17.25" customHeight="1">
      <c r="A572" s="16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51"/>
      <c r="M572" s="2"/>
      <c r="N572" s="2"/>
      <c r="O572" s="191"/>
      <c r="P572" s="2"/>
      <c r="Q572" s="16"/>
      <c r="R572" s="191"/>
      <c r="S572" s="202"/>
      <c r="T572" s="16"/>
      <c r="U572" s="191"/>
      <c r="V572" s="2"/>
    </row>
    <row r="573" spans="1:22" s="8" customFormat="1" ht="17.25" customHeight="1">
      <c r="A573" s="16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51"/>
      <c r="M573" s="2"/>
      <c r="N573" s="2"/>
      <c r="O573" s="191"/>
      <c r="P573" s="2"/>
      <c r="Q573" s="16"/>
      <c r="R573" s="191"/>
      <c r="S573" s="202"/>
      <c r="T573" s="16"/>
      <c r="U573" s="191"/>
      <c r="V573" s="2"/>
    </row>
    <row r="574" spans="1:22" s="8" customFormat="1" ht="17.25" customHeight="1">
      <c r="A574" s="16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51"/>
      <c r="M574" s="2"/>
      <c r="N574" s="2"/>
      <c r="O574" s="191"/>
      <c r="P574" s="2"/>
      <c r="Q574" s="16"/>
      <c r="R574" s="191"/>
      <c r="S574" s="202"/>
      <c r="T574" s="16"/>
      <c r="U574" s="191"/>
      <c r="V574" s="2"/>
    </row>
    <row r="575" spans="1:22" s="8" customFormat="1" ht="17.25" customHeight="1">
      <c r="A575" s="16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51"/>
      <c r="M575" s="2"/>
      <c r="N575" s="2"/>
      <c r="O575" s="191"/>
      <c r="P575" s="2"/>
      <c r="Q575" s="16"/>
      <c r="R575" s="191"/>
      <c r="S575" s="202"/>
      <c r="T575" s="16"/>
      <c r="U575" s="191"/>
      <c r="V575" s="2"/>
    </row>
    <row r="576" spans="1:22" s="8" customFormat="1" ht="17.25" customHeight="1">
      <c r="A576" s="16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51"/>
      <c r="M576" s="2"/>
      <c r="N576" s="2"/>
      <c r="O576" s="191"/>
      <c r="P576" s="2"/>
      <c r="Q576" s="16"/>
      <c r="R576" s="191"/>
      <c r="S576" s="202"/>
      <c r="T576" s="16"/>
      <c r="U576" s="191"/>
      <c r="V576" s="2"/>
    </row>
    <row r="577" spans="1:22" s="8" customFormat="1" ht="17.25" customHeight="1">
      <c r="A577" s="16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51"/>
      <c r="M577" s="2"/>
      <c r="N577" s="2"/>
      <c r="O577" s="191"/>
      <c r="P577" s="2"/>
      <c r="Q577" s="16"/>
      <c r="R577" s="191"/>
      <c r="S577" s="202"/>
      <c r="T577" s="16"/>
      <c r="U577" s="191"/>
      <c r="V577" s="2"/>
    </row>
    <row r="578" spans="1:22" s="8" customFormat="1" ht="17.25" customHeight="1">
      <c r="A578" s="16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51"/>
      <c r="M578" s="2"/>
      <c r="N578" s="2"/>
      <c r="O578" s="191"/>
      <c r="P578" s="2"/>
      <c r="Q578" s="16"/>
      <c r="R578" s="191"/>
      <c r="S578" s="202"/>
      <c r="T578" s="16"/>
      <c r="U578" s="191"/>
      <c r="V578" s="2"/>
    </row>
    <row r="579" spans="1:22" s="8" customFormat="1" ht="17.25" customHeight="1">
      <c r="A579" s="16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51"/>
      <c r="M579" s="2"/>
      <c r="N579" s="2"/>
      <c r="O579" s="191"/>
      <c r="P579" s="2"/>
      <c r="Q579" s="16"/>
      <c r="R579" s="191"/>
      <c r="S579" s="202"/>
      <c r="T579" s="16"/>
      <c r="U579" s="191"/>
      <c r="V579" s="2"/>
    </row>
    <row r="580" spans="1:22" s="8" customFormat="1" ht="17.25" customHeight="1">
      <c r="A580" s="16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51"/>
      <c r="M580" s="2"/>
      <c r="N580" s="2"/>
      <c r="O580" s="191"/>
      <c r="P580" s="2"/>
      <c r="Q580" s="16"/>
      <c r="R580" s="191"/>
      <c r="S580" s="202"/>
      <c r="T580" s="16"/>
      <c r="U580" s="191"/>
      <c r="V580" s="2"/>
    </row>
    <row r="581" spans="1:22" s="8" customFormat="1" ht="17.25" customHeight="1">
      <c r="A581" s="16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51"/>
      <c r="M581" s="2"/>
      <c r="N581" s="2"/>
      <c r="O581" s="191"/>
      <c r="P581" s="2"/>
      <c r="Q581" s="16"/>
      <c r="R581" s="191"/>
      <c r="S581" s="202"/>
      <c r="T581" s="16"/>
      <c r="U581" s="191"/>
      <c r="V581" s="2"/>
    </row>
    <row r="582" spans="1:22" s="8" customFormat="1" ht="17.25" customHeight="1">
      <c r="A582" s="16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51"/>
      <c r="M582" s="2"/>
      <c r="N582" s="2"/>
      <c r="O582" s="191"/>
      <c r="P582" s="2"/>
      <c r="Q582" s="16"/>
      <c r="R582" s="191"/>
      <c r="S582" s="202"/>
      <c r="T582" s="16"/>
      <c r="U582" s="191"/>
      <c r="V582" s="2"/>
    </row>
    <row r="583" spans="1:22" s="8" customFormat="1" ht="17.25" customHeight="1">
      <c r="A583" s="16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51"/>
      <c r="M583" s="2"/>
      <c r="N583" s="2"/>
      <c r="O583" s="191"/>
      <c r="P583" s="2"/>
      <c r="Q583" s="16"/>
      <c r="R583" s="191"/>
      <c r="S583" s="202"/>
      <c r="T583" s="16"/>
      <c r="U583" s="191"/>
      <c r="V583" s="2"/>
    </row>
    <row r="584" spans="1:22" s="8" customFormat="1" ht="17.25" customHeight="1">
      <c r="A584" s="16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51"/>
      <c r="M584" s="2"/>
      <c r="N584" s="2"/>
      <c r="O584" s="191"/>
      <c r="P584" s="2"/>
      <c r="Q584" s="16"/>
      <c r="R584" s="191"/>
      <c r="S584" s="202"/>
      <c r="T584" s="16"/>
      <c r="U584" s="191"/>
      <c r="V584" s="2"/>
    </row>
    <row r="585" spans="1:22" s="8" customFormat="1" ht="17.25" customHeight="1">
      <c r="A585" s="16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51"/>
      <c r="M585" s="2"/>
      <c r="N585" s="2"/>
      <c r="O585" s="191"/>
      <c r="P585" s="2"/>
      <c r="Q585" s="16"/>
      <c r="R585" s="191"/>
      <c r="S585" s="202"/>
      <c r="T585" s="16"/>
      <c r="U585" s="191"/>
      <c r="V585" s="2"/>
    </row>
    <row r="586" spans="1:22" s="8" customFormat="1" ht="17.25" customHeight="1">
      <c r="A586" s="16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51"/>
      <c r="M586" s="2"/>
      <c r="N586" s="2"/>
      <c r="O586" s="191"/>
      <c r="P586" s="2"/>
      <c r="Q586" s="16"/>
      <c r="R586" s="191"/>
      <c r="S586" s="202"/>
      <c r="T586" s="16"/>
      <c r="U586" s="191"/>
      <c r="V586" s="2"/>
    </row>
    <row r="587" spans="1:22" s="8" customFormat="1" ht="17.25" customHeight="1">
      <c r="A587" s="16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51"/>
      <c r="M587" s="2"/>
      <c r="N587" s="2"/>
      <c r="O587" s="191"/>
      <c r="P587" s="2"/>
      <c r="Q587" s="16"/>
      <c r="R587" s="191"/>
      <c r="S587" s="202"/>
      <c r="T587" s="16"/>
      <c r="U587" s="191"/>
      <c r="V587" s="2"/>
    </row>
    <row r="588" spans="1:22" s="8" customFormat="1" ht="17.25" customHeight="1">
      <c r="A588" s="16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51"/>
      <c r="M588" s="2"/>
      <c r="N588" s="2"/>
      <c r="O588" s="191"/>
      <c r="P588" s="2"/>
      <c r="Q588" s="16"/>
      <c r="R588" s="191"/>
      <c r="S588" s="202"/>
      <c r="T588" s="16"/>
      <c r="U588" s="191"/>
      <c r="V588" s="2"/>
    </row>
    <row r="589" spans="1:22" s="8" customFormat="1" ht="17.25" customHeight="1">
      <c r="A589" s="16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51"/>
      <c r="M589" s="2"/>
      <c r="N589" s="2"/>
      <c r="O589" s="191"/>
      <c r="P589" s="2"/>
      <c r="Q589" s="16"/>
      <c r="R589" s="191"/>
      <c r="S589" s="202"/>
      <c r="T589" s="16"/>
      <c r="U589" s="191"/>
      <c r="V589" s="2"/>
    </row>
    <row r="590" spans="1:22" s="8" customFormat="1" ht="17.25" customHeight="1">
      <c r="A590" s="16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51"/>
      <c r="M590" s="2"/>
      <c r="N590" s="2"/>
      <c r="O590" s="191"/>
      <c r="P590" s="2"/>
      <c r="Q590" s="16"/>
      <c r="R590" s="191"/>
      <c r="S590" s="202"/>
      <c r="T590" s="16"/>
      <c r="U590" s="191"/>
      <c r="V590" s="2"/>
    </row>
    <row r="591" spans="1:22" s="8" customFormat="1" ht="17.25" customHeight="1">
      <c r="A591" s="16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51"/>
      <c r="M591" s="2"/>
      <c r="N591" s="2"/>
      <c r="O591" s="191"/>
      <c r="P591" s="2"/>
      <c r="Q591" s="16"/>
      <c r="R591" s="191"/>
      <c r="S591" s="202"/>
      <c r="T591" s="16"/>
      <c r="U591" s="191"/>
      <c r="V591" s="2"/>
    </row>
    <row r="592" spans="1:22" s="8" customFormat="1" ht="17.25" customHeight="1">
      <c r="A592" s="16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51"/>
      <c r="M592" s="2"/>
      <c r="N592" s="2"/>
      <c r="O592" s="191"/>
      <c r="P592" s="2"/>
      <c r="Q592" s="16"/>
      <c r="R592" s="191"/>
      <c r="S592" s="202"/>
      <c r="T592" s="16"/>
      <c r="U592" s="191"/>
      <c r="V592" s="2"/>
    </row>
    <row r="593" spans="1:22" s="8" customFormat="1" ht="17.25" customHeight="1">
      <c r="A593" s="16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51"/>
      <c r="M593" s="2"/>
      <c r="N593" s="2"/>
      <c r="O593" s="191"/>
      <c r="P593" s="2"/>
      <c r="Q593" s="16"/>
      <c r="R593" s="191"/>
      <c r="S593" s="202"/>
      <c r="T593" s="16"/>
      <c r="U593" s="191"/>
      <c r="V593" s="2"/>
    </row>
    <row r="594" spans="1:22" s="8" customFormat="1" ht="17.25" customHeight="1">
      <c r="A594" s="16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51"/>
      <c r="M594" s="2"/>
      <c r="N594" s="2"/>
      <c r="O594" s="191"/>
      <c r="P594" s="2"/>
      <c r="Q594" s="16"/>
      <c r="R594" s="191"/>
      <c r="S594" s="202"/>
      <c r="T594" s="16"/>
      <c r="U594" s="191"/>
      <c r="V594" s="2"/>
    </row>
    <row r="595" spans="1:22" s="8" customFormat="1" ht="17.25" customHeight="1">
      <c r="A595" s="16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51"/>
      <c r="M595" s="2"/>
      <c r="N595" s="2"/>
      <c r="O595" s="191"/>
      <c r="P595" s="2"/>
      <c r="Q595" s="16"/>
      <c r="R595" s="191"/>
      <c r="S595" s="202"/>
      <c r="T595" s="16"/>
      <c r="U595" s="191"/>
      <c r="V595" s="2"/>
    </row>
    <row r="596" spans="1:22" s="8" customFormat="1" ht="17.25" customHeight="1">
      <c r="A596" s="16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51"/>
      <c r="M596" s="2"/>
      <c r="N596" s="2"/>
      <c r="O596" s="191"/>
      <c r="P596" s="2"/>
      <c r="Q596" s="16"/>
      <c r="R596" s="191"/>
      <c r="S596" s="202"/>
      <c r="T596" s="16"/>
      <c r="U596" s="191"/>
      <c r="V596" s="2"/>
    </row>
    <row r="597" spans="1:22" s="8" customFormat="1" ht="17.25" customHeight="1">
      <c r="A597" s="16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51"/>
      <c r="M597" s="2"/>
      <c r="N597" s="2"/>
      <c r="O597" s="191"/>
      <c r="P597" s="2"/>
      <c r="Q597" s="16"/>
      <c r="R597" s="191"/>
      <c r="S597" s="202"/>
      <c r="T597" s="16"/>
      <c r="U597" s="191"/>
      <c r="V597" s="2"/>
    </row>
    <row r="598" spans="1:22" s="8" customFormat="1" ht="17.25" customHeight="1">
      <c r="A598" s="16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51"/>
      <c r="M598" s="2"/>
      <c r="N598" s="2"/>
      <c r="O598" s="191"/>
      <c r="P598" s="2"/>
      <c r="Q598" s="16"/>
      <c r="R598" s="191"/>
      <c r="S598" s="202"/>
      <c r="T598" s="16"/>
      <c r="U598" s="191"/>
      <c r="V598" s="2"/>
    </row>
    <row r="599" spans="1:22" s="8" customFormat="1" ht="17.25" customHeight="1">
      <c r="A599" s="16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51"/>
      <c r="M599" s="2"/>
      <c r="N599" s="2"/>
      <c r="O599" s="191"/>
      <c r="P599" s="2"/>
      <c r="Q599" s="16"/>
      <c r="R599" s="191"/>
      <c r="S599" s="202"/>
      <c r="T599" s="16"/>
      <c r="U599" s="191"/>
      <c r="V599" s="2"/>
    </row>
    <row r="600" spans="1:22" s="8" customFormat="1" ht="17.25" customHeight="1">
      <c r="A600" s="16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51"/>
      <c r="M600" s="2"/>
      <c r="N600" s="2"/>
      <c r="O600" s="191"/>
      <c r="P600" s="2"/>
      <c r="Q600" s="16"/>
      <c r="R600" s="191"/>
      <c r="S600" s="202"/>
      <c r="T600" s="16"/>
      <c r="U600" s="191"/>
      <c r="V600" s="2"/>
    </row>
    <row r="601" spans="1:22" s="8" customFormat="1" ht="17.25" customHeight="1">
      <c r="A601" s="16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51"/>
      <c r="M601" s="2"/>
      <c r="N601" s="2"/>
      <c r="O601" s="191"/>
      <c r="P601" s="2"/>
      <c r="Q601" s="16"/>
      <c r="R601" s="191"/>
      <c r="S601" s="202"/>
      <c r="T601" s="16"/>
      <c r="U601" s="191"/>
      <c r="V601" s="2"/>
    </row>
    <row r="602" spans="1:22" s="8" customFormat="1" ht="17.25" customHeight="1">
      <c r="A602" s="16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51"/>
      <c r="M602" s="2"/>
      <c r="N602" s="2"/>
      <c r="O602" s="191"/>
      <c r="P602" s="2"/>
      <c r="Q602" s="16"/>
      <c r="R602" s="191"/>
      <c r="S602" s="202"/>
      <c r="T602" s="16"/>
      <c r="U602" s="191"/>
      <c r="V602" s="2"/>
    </row>
    <row r="603" spans="1:22" s="8" customFormat="1" ht="17.25" customHeight="1">
      <c r="A603" s="16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51"/>
      <c r="M603" s="2"/>
      <c r="N603" s="2"/>
      <c r="O603" s="191"/>
      <c r="P603" s="2"/>
      <c r="Q603" s="16"/>
      <c r="R603" s="191"/>
      <c r="S603" s="202"/>
      <c r="T603" s="16"/>
      <c r="U603" s="191"/>
      <c r="V603" s="2"/>
    </row>
    <row r="604" spans="1:22" s="8" customFormat="1" ht="17.25" customHeight="1">
      <c r="A604" s="16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51"/>
      <c r="M604" s="2"/>
      <c r="N604" s="2"/>
      <c r="O604" s="191"/>
      <c r="P604" s="2"/>
      <c r="Q604" s="16"/>
      <c r="R604" s="191"/>
      <c r="S604" s="202"/>
      <c r="T604" s="16"/>
      <c r="U604" s="191"/>
      <c r="V604" s="2"/>
    </row>
    <row r="605" spans="1:22" s="8" customFormat="1" ht="17.25" customHeight="1">
      <c r="A605" s="16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51"/>
      <c r="M605" s="2"/>
      <c r="N605" s="2"/>
      <c r="O605" s="191"/>
      <c r="P605" s="2"/>
      <c r="Q605" s="16"/>
      <c r="R605" s="191"/>
      <c r="S605" s="202"/>
      <c r="T605" s="16"/>
      <c r="U605" s="191"/>
      <c r="V605" s="2"/>
    </row>
    <row r="606" spans="1:22" s="8" customFormat="1" ht="17.25" customHeight="1">
      <c r="A606" s="16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51"/>
      <c r="M606" s="2"/>
      <c r="N606" s="2"/>
      <c r="O606" s="191"/>
      <c r="P606" s="2"/>
      <c r="Q606" s="16"/>
      <c r="R606" s="191"/>
      <c r="S606" s="202"/>
      <c r="T606" s="16"/>
      <c r="U606" s="191"/>
      <c r="V606" s="2"/>
    </row>
    <row r="607" spans="1:22" s="8" customFormat="1" ht="17.25" customHeight="1">
      <c r="A607" s="16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51"/>
      <c r="M607" s="2"/>
      <c r="N607" s="2"/>
      <c r="O607" s="191"/>
      <c r="P607" s="2"/>
      <c r="Q607" s="16"/>
      <c r="R607" s="191"/>
      <c r="S607" s="202"/>
      <c r="T607" s="16"/>
      <c r="U607" s="191"/>
      <c r="V607" s="2"/>
    </row>
    <row r="608" spans="1:22" s="8" customFormat="1" ht="17.25" customHeight="1">
      <c r="A608" s="16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51"/>
      <c r="M608" s="2"/>
      <c r="N608" s="2"/>
      <c r="O608" s="191"/>
      <c r="P608" s="2"/>
      <c r="Q608" s="16"/>
      <c r="R608" s="191"/>
      <c r="S608" s="202"/>
      <c r="T608" s="16"/>
      <c r="U608" s="191"/>
      <c r="V608" s="2"/>
    </row>
    <row r="609" spans="1:22" s="8" customFormat="1" ht="17.25" customHeight="1">
      <c r="A609" s="16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51"/>
      <c r="M609" s="2"/>
      <c r="N609" s="2"/>
      <c r="O609" s="191"/>
      <c r="P609" s="2"/>
      <c r="Q609" s="16"/>
      <c r="R609" s="191"/>
      <c r="S609" s="202"/>
      <c r="T609" s="16"/>
      <c r="U609" s="191"/>
      <c r="V609" s="2"/>
    </row>
    <row r="610" spans="1:22" s="8" customFormat="1" ht="17.25" customHeight="1">
      <c r="A610" s="16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51"/>
      <c r="M610" s="2"/>
      <c r="N610" s="2"/>
      <c r="O610" s="191"/>
      <c r="P610" s="2"/>
      <c r="Q610" s="16"/>
      <c r="R610" s="191"/>
      <c r="S610" s="202"/>
      <c r="T610" s="16"/>
      <c r="U610" s="191"/>
      <c r="V610" s="2"/>
    </row>
    <row r="611" spans="1:22" s="8" customFormat="1" ht="17.25" customHeight="1">
      <c r="A611" s="16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51"/>
      <c r="M611" s="2"/>
      <c r="N611" s="2"/>
      <c r="O611" s="191"/>
      <c r="P611" s="2"/>
      <c r="Q611" s="16"/>
      <c r="R611" s="191"/>
      <c r="S611" s="202"/>
      <c r="T611" s="16"/>
      <c r="U611" s="191"/>
      <c r="V611" s="2"/>
    </row>
    <row r="612" spans="1:22" s="8" customFormat="1" ht="17.25" customHeight="1">
      <c r="A612" s="16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51"/>
      <c r="M612" s="2"/>
      <c r="N612" s="2"/>
      <c r="O612" s="191"/>
      <c r="P612" s="2"/>
      <c r="Q612" s="16"/>
      <c r="R612" s="191"/>
      <c r="S612" s="202"/>
      <c r="T612" s="16"/>
      <c r="U612" s="191"/>
      <c r="V612" s="2"/>
    </row>
    <row r="613" spans="1:22" s="8" customFormat="1" ht="17.25" customHeight="1">
      <c r="A613" s="16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51"/>
      <c r="M613" s="2"/>
      <c r="N613" s="2"/>
      <c r="O613" s="191"/>
      <c r="P613" s="2"/>
      <c r="Q613" s="16"/>
      <c r="R613" s="191"/>
      <c r="S613" s="202"/>
      <c r="T613" s="16"/>
      <c r="U613" s="191"/>
      <c r="V613" s="2"/>
    </row>
    <row r="614" spans="1:22" s="8" customFormat="1" ht="17.25" customHeight="1">
      <c r="A614" s="16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51"/>
      <c r="M614" s="2"/>
      <c r="N614" s="2"/>
      <c r="O614" s="191"/>
      <c r="P614" s="2"/>
      <c r="Q614" s="16"/>
      <c r="R614" s="191"/>
      <c r="S614" s="202"/>
      <c r="T614" s="16"/>
      <c r="U614" s="191"/>
      <c r="V614" s="2"/>
    </row>
    <row r="615" spans="1:22" s="8" customFormat="1" ht="17.25" customHeight="1">
      <c r="A615" s="16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51"/>
      <c r="M615" s="2"/>
      <c r="N615" s="2"/>
      <c r="O615" s="191"/>
      <c r="P615" s="2"/>
      <c r="Q615" s="16"/>
      <c r="R615" s="191"/>
      <c r="S615" s="202"/>
      <c r="T615" s="16"/>
      <c r="U615" s="191"/>
      <c r="V615" s="2"/>
    </row>
    <row r="616" spans="1:22" s="8" customFormat="1" ht="17.25" customHeight="1">
      <c r="A616" s="16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51"/>
      <c r="M616" s="2"/>
      <c r="N616" s="2"/>
      <c r="O616" s="191"/>
      <c r="P616" s="2"/>
      <c r="Q616" s="16"/>
      <c r="R616" s="191"/>
      <c r="S616" s="202"/>
      <c r="T616" s="16"/>
      <c r="U616" s="191"/>
      <c r="V616" s="2"/>
    </row>
    <row r="617" spans="1:22" s="8" customFormat="1" ht="17.25" customHeight="1">
      <c r="A617" s="16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51"/>
      <c r="M617" s="2"/>
      <c r="N617" s="2"/>
      <c r="O617" s="191"/>
      <c r="P617" s="2"/>
      <c r="Q617" s="16"/>
      <c r="R617" s="191"/>
      <c r="S617" s="202"/>
      <c r="T617" s="16"/>
      <c r="U617" s="191"/>
      <c r="V617" s="2"/>
    </row>
    <row r="618" spans="1:22" s="8" customFormat="1" ht="17.25" customHeight="1">
      <c r="A618" s="16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51"/>
      <c r="M618" s="2"/>
      <c r="N618" s="2"/>
      <c r="O618" s="191"/>
      <c r="P618" s="2"/>
      <c r="Q618" s="16"/>
      <c r="R618" s="191"/>
      <c r="S618" s="202"/>
      <c r="T618" s="16"/>
      <c r="U618" s="191"/>
      <c r="V618" s="2"/>
    </row>
    <row r="619" spans="1:22" s="8" customFormat="1" ht="17.25" customHeight="1">
      <c r="A619" s="16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51"/>
      <c r="M619" s="2"/>
      <c r="N619" s="2"/>
      <c r="O619" s="191"/>
      <c r="P619" s="2"/>
      <c r="Q619" s="16"/>
      <c r="R619" s="191"/>
      <c r="S619" s="202"/>
      <c r="T619" s="16"/>
      <c r="U619" s="191"/>
      <c r="V619" s="2"/>
    </row>
    <row r="620" spans="1:22" s="8" customFormat="1" ht="17.25" customHeight="1">
      <c r="A620" s="16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51"/>
      <c r="M620" s="2"/>
      <c r="N620" s="2"/>
      <c r="O620" s="191"/>
      <c r="P620" s="2"/>
      <c r="Q620" s="16"/>
      <c r="R620" s="191"/>
      <c r="S620" s="202"/>
      <c r="T620" s="16"/>
      <c r="U620" s="191"/>
      <c r="V620" s="2"/>
    </row>
    <row r="621" spans="1:22" s="8" customFormat="1" ht="17.25" customHeight="1">
      <c r="A621" s="16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51"/>
      <c r="M621" s="2"/>
      <c r="N621" s="2"/>
      <c r="O621" s="191"/>
      <c r="P621" s="2"/>
      <c r="Q621" s="16"/>
      <c r="R621" s="191"/>
      <c r="S621" s="202"/>
      <c r="T621" s="16"/>
      <c r="U621" s="191"/>
      <c r="V621" s="2"/>
    </row>
    <row r="622" spans="1:22" s="8" customFormat="1" ht="17.25" customHeight="1">
      <c r="A622" s="16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51"/>
      <c r="M622" s="2"/>
      <c r="N622" s="2"/>
      <c r="O622" s="191"/>
      <c r="P622" s="2"/>
      <c r="Q622" s="16"/>
      <c r="R622" s="191"/>
      <c r="S622" s="202"/>
      <c r="T622" s="16"/>
      <c r="U622" s="191"/>
      <c r="V622" s="2"/>
    </row>
    <row r="623" spans="1:22" s="8" customFormat="1" ht="17.25" customHeight="1">
      <c r="A623" s="16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51"/>
      <c r="M623" s="2"/>
      <c r="N623" s="2"/>
      <c r="O623" s="191"/>
      <c r="P623" s="2"/>
      <c r="Q623" s="16"/>
      <c r="R623" s="191"/>
      <c r="S623" s="202"/>
      <c r="T623" s="16"/>
      <c r="U623" s="191"/>
      <c r="V623" s="2"/>
    </row>
    <row r="624" spans="1:22" s="8" customFormat="1" ht="17.25" customHeight="1">
      <c r="A624" s="16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51"/>
      <c r="M624" s="2"/>
      <c r="N624" s="2"/>
      <c r="O624" s="191"/>
      <c r="P624" s="2"/>
      <c r="Q624" s="16"/>
      <c r="R624" s="191"/>
      <c r="S624" s="202"/>
      <c r="T624" s="16"/>
      <c r="U624" s="191"/>
      <c r="V624" s="2"/>
    </row>
    <row r="625" spans="1:22" s="8" customFormat="1" ht="17.25" customHeight="1">
      <c r="A625" s="16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51"/>
      <c r="M625" s="2"/>
      <c r="N625" s="2"/>
      <c r="O625" s="191"/>
      <c r="P625" s="2"/>
      <c r="Q625" s="16"/>
      <c r="R625" s="191"/>
      <c r="S625" s="202"/>
      <c r="T625" s="16"/>
      <c r="U625" s="191"/>
      <c r="V625" s="2"/>
    </row>
    <row r="626" spans="1:22" s="8" customFormat="1" ht="17.25" customHeight="1">
      <c r="A626" s="16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51"/>
      <c r="M626" s="2"/>
      <c r="N626" s="2"/>
      <c r="O626" s="191"/>
      <c r="P626" s="2"/>
      <c r="Q626" s="16"/>
      <c r="R626" s="191"/>
      <c r="S626" s="202"/>
      <c r="T626" s="16"/>
      <c r="U626" s="191"/>
      <c r="V626" s="2"/>
    </row>
    <row r="627" spans="1:22" s="8" customFormat="1" ht="17.25" customHeight="1">
      <c r="A627" s="16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51"/>
      <c r="M627" s="2"/>
      <c r="N627" s="2"/>
      <c r="O627" s="191"/>
      <c r="P627" s="2"/>
      <c r="Q627" s="16"/>
      <c r="R627" s="191"/>
      <c r="S627" s="202"/>
      <c r="T627" s="16"/>
      <c r="U627" s="191"/>
      <c r="V627" s="2"/>
    </row>
    <row r="628" spans="1:22" s="8" customFormat="1" ht="17.25" customHeight="1">
      <c r="A628" s="16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51"/>
      <c r="M628" s="2"/>
      <c r="N628" s="2"/>
      <c r="O628" s="191"/>
      <c r="P628" s="2"/>
      <c r="Q628" s="16"/>
      <c r="R628" s="191"/>
      <c r="S628" s="202"/>
      <c r="T628" s="16"/>
      <c r="U628" s="191"/>
      <c r="V628" s="2"/>
    </row>
    <row r="629" spans="1:22" s="8" customFormat="1" ht="17.25" customHeight="1">
      <c r="A629" s="16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51"/>
      <c r="M629" s="2"/>
      <c r="N629" s="2"/>
      <c r="O629" s="191"/>
      <c r="P629" s="2"/>
      <c r="Q629" s="16"/>
      <c r="R629" s="191"/>
      <c r="S629" s="202"/>
      <c r="T629" s="16"/>
      <c r="U629" s="191"/>
      <c r="V629" s="2"/>
    </row>
    <row r="630" spans="1:22" s="8" customFormat="1" ht="17.25" customHeight="1">
      <c r="A630" s="16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51"/>
      <c r="M630" s="2"/>
      <c r="N630" s="2"/>
      <c r="O630" s="191"/>
      <c r="P630" s="2"/>
      <c r="Q630" s="16"/>
      <c r="R630" s="191"/>
      <c r="S630" s="202"/>
      <c r="T630" s="16"/>
      <c r="U630" s="191"/>
      <c r="V630" s="2"/>
    </row>
    <row r="631" spans="1:22" s="8" customFormat="1" ht="17.25" customHeight="1">
      <c r="A631" s="16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51"/>
      <c r="M631" s="2"/>
      <c r="N631" s="2"/>
      <c r="O631" s="191"/>
      <c r="P631" s="2"/>
      <c r="Q631" s="16"/>
      <c r="R631" s="191"/>
      <c r="S631" s="202"/>
      <c r="T631" s="16"/>
      <c r="U631" s="191"/>
      <c r="V631" s="2"/>
    </row>
    <row r="632" spans="1:22" s="8" customFormat="1" ht="17.25" customHeight="1">
      <c r="A632" s="16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51"/>
      <c r="M632" s="2"/>
      <c r="N632" s="2"/>
      <c r="O632" s="191"/>
      <c r="P632" s="2"/>
      <c r="Q632" s="16"/>
      <c r="R632" s="191"/>
      <c r="S632" s="202"/>
      <c r="T632" s="16"/>
      <c r="U632" s="191"/>
      <c r="V632" s="2"/>
    </row>
    <row r="633" spans="1:22" s="8" customFormat="1" ht="17.25" customHeight="1">
      <c r="A633" s="16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51"/>
      <c r="M633" s="2"/>
      <c r="N633" s="2"/>
      <c r="O633" s="191"/>
      <c r="P633" s="2"/>
      <c r="Q633" s="16"/>
      <c r="R633" s="191"/>
      <c r="S633" s="202"/>
      <c r="T633" s="16"/>
      <c r="U633" s="191"/>
      <c r="V633" s="2"/>
    </row>
    <row r="634" spans="1:22" s="8" customFormat="1" ht="17.25" customHeight="1">
      <c r="A634" s="16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51"/>
      <c r="M634" s="2"/>
      <c r="N634" s="2"/>
      <c r="O634" s="191"/>
      <c r="P634" s="2"/>
      <c r="Q634" s="16"/>
      <c r="R634" s="191"/>
      <c r="S634" s="202"/>
      <c r="T634" s="16"/>
      <c r="U634" s="191"/>
      <c r="V634" s="2"/>
    </row>
    <row r="635" spans="1:22" s="8" customFormat="1" ht="17.25" customHeight="1">
      <c r="A635" s="16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51"/>
      <c r="M635" s="2"/>
      <c r="N635" s="2"/>
      <c r="O635" s="191"/>
      <c r="P635" s="2"/>
      <c r="Q635" s="16"/>
      <c r="R635" s="191"/>
      <c r="S635" s="202"/>
      <c r="T635" s="16"/>
      <c r="U635" s="191"/>
      <c r="V635" s="2"/>
    </row>
    <row r="636" spans="1:22" s="8" customFormat="1" ht="17.25" customHeight="1">
      <c r="A636" s="16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51"/>
      <c r="M636" s="2"/>
      <c r="N636" s="2"/>
      <c r="O636" s="191"/>
      <c r="P636" s="2"/>
      <c r="Q636" s="16"/>
      <c r="R636" s="191"/>
      <c r="S636" s="202"/>
      <c r="T636" s="16"/>
      <c r="U636" s="191"/>
      <c r="V636" s="2"/>
    </row>
    <row r="637" spans="1:22" s="8" customFormat="1" ht="17.25" customHeight="1">
      <c r="A637" s="16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51"/>
      <c r="M637" s="2"/>
      <c r="N637" s="2"/>
      <c r="O637" s="191"/>
      <c r="P637" s="2"/>
      <c r="Q637" s="16"/>
      <c r="R637" s="191"/>
      <c r="S637" s="202"/>
      <c r="T637" s="16"/>
      <c r="U637" s="191"/>
      <c r="V637" s="2"/>
    </row>
    <row r="638" spans="1:22" s="8" customFormat="1" ht="17.25" customHeight="1">
      <c r="A638" s="16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51"/>
      <c r="M638" s="2"/>
      <c r="N638" s="2"/>
      <c r="O638" s="191"/>
      <c r="P638" s="2"/>
      <c r="Q638" s="16"/>
      <c r="R638" s="191"/>
      <c r="S638" s="202"/>
      <c r="T638" s="16"/>
      <c r="U638" s="191"/>
      <c r="V638" s="2"/>
    </row>
    <row r="639" spans="1:22" s="8" customFormat="1" ht="17.25" customHeight="1">
      <c r="A639" s="16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51"/>
      <c r="M639" s="2"/>
      <c r="N639" s="2"/>
      <c r="O639" s="191"/>
      <c r="P639" s="2"/>
      <c r="Q639" s="16"/>
      <c r="R639" s="191"/>
      <c r="S639" s="202"/>
      <c r="T639" s="16"/>
      <c r="U639" s="191"/>
      <c r="V639" s="2"/>
    </row>
    <row r="640" spans="1:22" s="8" customFormat="1" ht="17.25" customHeight="1">
      <c r="A640" s="16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51"/>
      <c r="M640" s="2"/>
      <c r="N640" s="2"/>
      <c r="O640" s="191"/>
      <c r="P640" s="2"/>
      <c r="Q640" s="16"/>
      <c r="R640" s="191"/>
      <c r="S640" s="202"/>
      <c r="T640" s="16"/>
      <c r="U640" s="191"/>
      <c r="V640" s="2"/>
    </row>
    <row r="641" spans="1:22" s="8" customFormat="1" ht="17.25" customHeight="1">
      <c r="A641" s="16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51"/>
      <c r="M641" s="2"/>
      <c r="N641" s="2"/>
      <c r="O641" s="191"/>
      <c r="P641" s="2"/>
      <c r="Q641" s="16"/>
      <c r="R641" s="191"/>
      <c r="S641" s="202"/>
      <c r="T641" s="16"/>
      <c r="U641" s="191"/>
      <c r="V641" s="2"/>
    </row>
    <row r="642" spans="1:22" s="8" customFormat="1" ht="17.25" customHeight="1">
      <c r="A642" s="16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51"/>
      <c r="M642" s="2"/>
      <c r="N642" s="2"/>
      <c r="O642" s="191"/>
      <c r="P642" s="2"/>
      <c r="Q642" s="16"/>
      <c r="R642" s="191"/>
      <c r="S642" s="202"/>
      <c r="T642" s="16"/>
      <c r="U642" s="191"/>
      <c r="V642" s="2"/>
    </row>
    <row r="643" spans="1:22" s="8" customFormat="1" ht="17.25" customHeight="1">
      <c r="A643" s="16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51"/>
      <c r="M643" s="2"/>
      <c r="N643" s="2"/>
      <c r="O643" s="191"/>
      <c r="P643" s="2"/>
      <c r="Q643" s="16"/>
      <c r="R643" s="191"/>
      <c r="S643" s="202"/>
      <c r="T643" s="16"/>
      <c r="U643" s="191"/>
      <c r="V643" s="2"/>
    </row>
    <row r="644" spans="1:22" s="8" customFormat="1" ht="17.25" customHeight="1">
      <c r="A644" s="16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51"/>
      <c r="M644" s="2"/>
      <c r="N644" s="2"/>
      <c r="O644" s="191"/>
      <c r="P644" s="2"/>
      <c r="Q644" s="16"/>
      <c r="R644" s="191"/>
      <c r="S644" s="202"/>
      <c r="T644" s="16"/>
      <c r="U644" s="191"/>
      <c r="V644" s="2"/>
    </row>
    <row r="645" spans="1:22" s="8" customFormat="1" ht="17.25" customHeight="1">
      <c r="A645" s="16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51"/>
      <c r="M645" s="2"/>
      <c r="N645" s="2"/>
      <c r="O645" s="191"/>
      <c r="P645" s="2"/>
      <c r="Q645" s="16"/>
      <c r="R645" s="191"/>
      <c r="S645" s="202"/>
      <c r="T645" s="16"/>
      <c r="U645" s="191"/>
      <c r="V645" s="2"/>
    </row>
    <row r="646" spans="1:22" s="8" customFormat="1" ht="17.25" customHeight="1">
      <c r="A646" s="16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51"/>
      <c r="M646" s="2"/>
      <c r="N646" s="2"/>
      <c r="O646" s="191"/>
      <c r="P646" s="2"/>
      <c r="Q646" s="16"/>
      <c r="R646" s="191"/>
      <c r="S646" s="202"/>
      <c r="T646" s="16"/>
      <c r="U646" s="191"/>
      <c r="V646" s="2"/>
    </row>
    <row r="647" spans="1:22" s="8" customFormat="1" ht="17.25" customHeight="1">
      <c r="A647" s="16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51"/>
      <c r="M647" s="2"/>
      <c r="N647" s="2"/>
      <c r="O647" s="191"/>
      <c r="P647" s="2"/>
      <c r="Q647" s="16"/>
      <c r="R647" s="191"/>
      <c r="S647" s="202"/>
      <c r="T647" s="16"/>
      <c r="U647" s="191"/>
      <c r="V647" s="2"/>
    </row>
    <row r="648" spans="1:22" s="8" customFormat="1" ht="17.25" customHeight="1">
      <c r="A648" s="16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51"/>
      <c r="M648" s="2"/>
      <c r="N648" s="2"/>
      <c r="O648" s="191"/>
      <c r="P648" s="2"/>
      <c r="Q648" s="16"/>
      <c r="R648" s="191"/>
      <c r="S648" s="202"/>
      <c r="T648" s="16"/>
      <c r="U648" s="191"/>
      <c r="V648" s="2"/>
    </row>
    <row r="649" spans="1:22" s="8" customFormat="1" ht="17.25" customHeight="1">
      <c r="A649" s="16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51"/>
      <c r="M649" s="2"/>
      <c r="N649" s="2"/>
      <c r="O649" s="191"/>
      <c r="P649" s="2"/>
      <c r="Q649" s="16"/>
      <c r="R649" s="191"/>
      <c r="S649" s="202"/>
      <c r="T649" s="16"/>
      <c r="U649" s="191"/>
      <c r="V649" s="2"/>
    </row>
    <row r="650" spans="1:22" s="8" customFormat="1" ht="17.25" customHeight="1">
      <c r="A650" s="16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51"/>
      <c r="M650" s="2"/>
      <c r="N650" s="2"/>
      <c r="O650" s="191"/>
      <c r="P650" s="2"/>
      <c r="Q650" s="16"/>
      <c r="R650" s="191"/>
      <c r="S650" s="202"/>
      <c r="T650" s="16"/>
      <c r="U650" s="191"/>
      <c r="V650" s="2"/>
    </row>
    <row r="651" spans="1:22" s="8" customFormat="1" ht="17.25" customHeight="1">
      <c r="A651" s="16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51"/>
      <c r="M651" s="2"/>
      <c r="N651" s="2"/>
      <c r="O651" s="191"/>
      <c r="P651" s="2"/>
      <c r="Q651" s="16"/>
      <c r="R651" s="191"/>
      <c r="S651" s="202"/>
      <c r="T651" s="16"/>
      <c r="U651" s="191"/>
      <c r="V651" s="2"/>
    </row>
    <row r="652" spans="1:22" s="8" customFormat="1" ht="17.25" customHeight="1">
      <c r="A652" s="16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51"/>
      <c r="M652" s="2"/>
      <c r="N652" s="2"/>
      <c r="O652" s="191"/>
      <c r="P652" s="2"/>
      <c r="Q652" s="16"/>
      <c r="R652" s="191"/>
      <c r="S652" s="202"/>
      <c r="T652" s="16"/>
      <c r="U652" s="191"/>
      <c r="V652" s="2"/>
    </row>
    <row r="653" spans="1:22" s="8" customFormat="1" ht="17.25" customHeight="1">
      <c r="A653" s="16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51"/>
      <c r="M653" s="2"/>
      <c r="N653" s="2"/>
      <c r="O653" s="191"/>
      <c r="P653" s="2"/>
      <c r="Q653" s="16"/>
      <c r="R653" s="191"/>
      <c r="S653" s="202"/>
      <c r="T653" s="16"/>
      <c r="U653" s="191"/>
      <c r="V653" s="2"/>
    </row>
    <row r="654" spans="1:22" s="8" customFormat="1" ht="17.25" customHeight="1">
      <c r="A654" s="16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51"/>
      <c r="M654" s="2"/>
      <c r="N654" s="2"/>
      <c r="O654" s="191"/>
      <c r="P654" s="2"/>
      <c r="Q654" s="16"/>
      <c r="R654" s="191"/>
      <c r="S654" s="202"/>
      <c r="T654" s="16"/>
      <c r="U654" s="191"/>
      <c r="V654" s="2"/>
    </row>
    <row r="655" spans="1:22" s="8" customFormat="1" ht="17.25" customHeight="1">
      <c r="A655" s="16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51"/>
      <c r="M655" s="2"/>
      <c r="N655" s="2"/>
      <c r="O655" s="191"/>
      <c r="P655" s="2"/>
      <c r="Q655" s="16"/>
      <c r="R655" s="191"/>
      <c r="S655" s="202"/>
      <c r="T655" s="16"/>
      <c r="U655" s="191"/>
      <c r="V655" s="2"/>
    </row>
    <row r="656" spans="1:22" s="8" customFormat="1" ht="17.25" customHeight="1">
      <c r="A656" s="16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51"/>
      <c r="M656" s="2"/>
      <c r="N656" s="2"/>
      <c r="O656" s="191"/>
      <c r="P656" s="2"/>
      <c r="Q656" s="16"/>
      <c r="R656" s="191"/>
      <c r="S656" s="202"/>
      <c r="T656" s="16"/>
      <c r="U656" s="191"/>
      <c r="V656" s="2"/>
    </row>
    <row r="657" spans="1:22" s="8" customFormat="1" ht="17.25" customHeight="1">
      <c r="A657" s="16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51"/>
      <c r="M657" s="2"/>
      <c r="N657" s="2"/>
      <c r="O657" s="191"/>
      <c r="P657" s="2"/>
      <c r="Q657" s="16"/>
      <c r="R657" s="191"/>
      <c r="S657" s="202"/>
      <c r="T657" s="16"/>
      <c r="U657" s="191"/>
      <c r="V657" s="2"/>
    </row>
    <row r="658" spans="1:22" s="8" customFormat="1" ht="17.25" customHeight="1">
      <c r="A658" s="16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51"/>
      <c r="M658" s="2"/>
      <c r="N658" s="2"/>
      <c r="O658" s="191"/>
      <c r="P658" s="2"/>
      <c r="Q658" s="16"/>
      <c r="R658" s="191"/>
      <c r="S658" s="202"/>
      <c r="T658" s="16"/>
      <c r="U658" s="191"/>
      <c r="V658" s="2"/>
    </row>
    <row r="659" spans="1:22" s="8" customFormat="1" ht="17.25" customHeight="1">
      <c r="A659" s="16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51"/>
      <c r="M659" s="2"/>
      <c r="N659" s="2"/>
      <c r="O659" s="191"/>
      <c r="P659" s="2"/>
      <c r="Q659" s="16"/>
      <c r="R659" s="191"/>
      <c r="S659" s="202"/>
      <c r="T659" s="16"/>
      <c r="U659" s="191"/>
      <c r="V659" s="2"/>
    </row>
    <row r="660" spans="1:22" s="8" customFormat="1" ht="17.25" customHeight="1">
      <c r="A660" s="16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51"/>
      <c r="M660" s="2"/>
      <c r="N660" s="2"/>
      <c r="O660" s="191"/>
      <c r="P660" s="2"/>
      <c r="Q660" s="16"/>
      <c r="R660" s="191"/>
      <c r="S660" s="202"/>
      <c r="T660" s="16"/>
      <c r="U660" s="191"/>
      <c r="V660" s="2"/>
    </row>
    <row r="661" spans="1:22" s="8" customFormat="1" ht="17.25" customHeight="1">
      <c r="A661" s="16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51"/>
      <c r="M661" s="2"/>
      <c r="N661" s="2"/>
      <c r="O661" s="191"/>
      <c r="P661" s="2"/>
      <c r="Q661" s="16"/>
      <c r="R661" s="191"/>
      <c r="S661" s="202"/>
      <c r="T661" s="16"/>
      <c r="U661" s="191"/>
      <c r="V661" s="2"/>
    </row>
    <row r="662" spans="1:22" s="8" customFormat="1" ht="17.25" customHeight="1">
      <c r="A662" s="16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51"/>
      <c r="M662" s="2"/>
      <c r="N662" s="2"/>
      <c r="O662" s="191"/>
      <c r="P662" s="2"/>
      <c r="Q662" s="16"/>
      <c r="R662" s="191"/>
      <c r="S662" s="202"/>
      <c r="T662" s="16"/>
      <c r="U662" s="191"/>
      <c r="V662" s="2"/>
    </row>
    <row r="663" spans="1:22" s="8" customFormat="1" ht="17.25" customHeight="1">
      <c r="A663" s="16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51"/>
      <c r="M663" s="2"/>
      <c r="N663" s="2"/>
      <c r="O663" s="191"/>
      <c r="P663" s="2"/>
      <c r="Q663" s="16"/>
      <c r="R663" s="191"/>
      <c r="S663" s="202"/>
      <c r="T663" s="16"/>
      <c r="U663" s="191"/>
      <c r="V663" s="2"/>
    </row>
    <row r="664" spans="1:22" s="8" customFormat="1" ht="17.25" customHeight="1">
      <c r="A664" s="16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51"/>
      <c r="M664" s="2"/>
      <c r="N664" s="2"/>
      <c r="O664" s="191"/>
      <c r="P664" s="2"/>
      <c r="Q664" s="16"/>
      <c r="R664" s="191"/>
      <c r="S664" s="202"/>
      <c r="T664" s="16"/>
      <c r="U664" s="191"/>
      <c r="V664" s="2"/>
    </row>
    <row r="665" spans="1:22" s="8" customFormat="1" ht="17.25" customHeight="1">
      <c r="A665" s="16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51"/>
      <c r="M665" s="2"/>
      <c r="N665" s="2"/>
      <c r="O665" s="191"/>
      <c r="P665" s="2"/>
      <c r="Q665" s="16"/>
      <c r="R665" s="191"/>
      <c r="S665" s="202"/>
      <c r="T665" s="16"/>
      <c r="U665" s="191"/>
      <c r="V665" s="2"/>
    </row>
    <row r="666" spans="1:22" s="8" customFormat="1" ht="17.25" customHeight="1">
      <c r="A666" s="16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51"/>
      <c r="M666" s="2"/>
      <c r="N666" s="2"/>
      <c r="O666" s="191"/>
      <c r="P666" s="2"/>
      <c r="Q666" s="16"/>
      <c r="R666" s="191"/>
      <c r="S666" s="202"/>
      <c r="T666" s="16"/>
      <c r="U666" s="191"/>
      <c r="V666" s="2"/>
    </row>
    <row r="667" spans="1:22" s="8" customFormat="1" ht="17.25" customHeight="1">
      <c r="A667" s="16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51"/>
      <c r="M667" s="2"/>
      <c r="N667" s="2"/>
      <c r="O667" s="191"/>
      <c r="P667" s="2"/>
      <c r="Q667" s="16"/>
      <c r="R667" s="191"/>
      <c r="S667" s="202"/>
      <c r="T667" s="16"/>
      <c r="U667" s="191"/>
      <c r="V667" s="2"/>
    </row>
    <row r="668" spans="1:22" s="8" customFormat="1" ht="17.25" customHeight="1">
      <c r="A668" s="16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51"/>
      <c r="M668" s="2"/>
      <c r="N668" s="2"/>
      <c r="O668" s="191"/>
      <c r="P668" s="2"/>
      <c r="Q668" s="16"/>
      <c r="R668" s="191"/>
      <c r="S668" s="202"/>
      <c r="T668" s="16"/>
      <c r="U668" s="191"/>
      <c r="V668" s="2"/>
    </row>
    <row r="669" spans="1:22" s="8" customFormat="1" ht="17.25" customHeight="1">
      <c r="A669" s="16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51"/>
      <c r="M669" s="2"/>
      <c r="N669" s="2"/>
      <c r="O669" s="191"/>
      <c r="P669" s="2"/>
      <c r="Q669" s="16"/>
      <c r="R669" s="191"/>
      <c r="S669" s="202"/>
      <c r="T669" s="16"/>
      <c r="U669" s="191"/>
      <c r="V669" s="2"/>
    </row>
    <row r="670" spans="1:22" s="8" customFormat="1" ht="17.25" customHeight="1">
      <c r="A670" s="16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51"/>
      <c r="M670" s="2"/>
      <c r="N670" s="2"/>
      <c r="O670" s="191"/>
      <c r="P670" s="2"/>
      <c r="Q670" s="16"/>
      <c r="R670" s="191"/>
      <c r="S670" s="202"/>
      <c r="T670" s="16"/>
      <c r="U670" s="191"/>
      <c r="V670" s="2"/>
    </row>
    <row r="671" spans="1:22" s="8" customFormat="1" ht="17.25" customHeight="1">
      <c r="A671" s="16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51"/>
      <c r="M671" s="2"/>
      <c r="N671" s="2"/>
      <c r="O671" s="191"/>
      <c r="P671" s="2"/>
      <c r="Q671" s="16"/>
      <c r="R671" s="191"/>
      <c r="S671" s="202"/>
      <c r="T671" s="16"/>
      <c r="U671" s="191"/>
      <c r="V671" s="2"/>
    </row>
    <row r="672" spans="1:22" s="8" customFormat="1" ht="17.25" customHeight="1">
      <c r="A672" s="16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51"/>
      <c r="M672" s="2"/>
      <c r="N672" s="2"/>
      <c r="O672" s="191"/>
      <c r="P672" s="2"/>
      <c r="Q672" s="16"/>
      <c r="R672" s="191"/>
      <c r="S672" s="202"/>
      <c r="T672" s="16"/>
      <c r="U672" s="191"/>
      <c r="V672" s="2"/>
    </row>
    <row r="673" spans="1:22" s="8" customFormat="1" ht="17.25" customHeight="1">
      <c r="A673" s="16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51"/>
      <c r="M673" s="2"/>
      <c r="N673" s="2"/>
      <c r="O673" s="191"/>
      <c r="P673" s="2"/>
      <c r="Q673" s="16"/>
      <c r="R673" s="191"/>
      <c r="S673" s="202"/>
      <c r="T673" s="16"/>
      <c r="U673" s="191"/>
      <c r="V673" s="2"/>
    </row>
    <row r="674" spans="1:22" s="8" customFormat="1" ht="17.25" customHeight="1">
      <c r="A674" s="16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51"/>
      <c r="M674" s="2"/>
      <c r="N674" s="2"/>
      <c r="O674" s="191"/>
      <c r="P674" s="2"/>
      <c r="Q674" s="16"/>
      <c r="R674" s="191"/>
      <c r="S674" s="202"/>
      <c r="T674" s="16"/>
      <c r="U674" s="191"/>
      <c r="V674" s="2"/>
    </row>
    <row r="675" spans="1:22" s="8" customFormat="1" ht="17.25" customHeight="1">
      <c r="A675" s="16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51"/>
      <c r="M675" s="2"/>
      <c r="N675" s="2"/>
      <c r="O675" s="191"/>
      <c r="P675" s="2"/>
      <c r="Q675" s="16"/>
      <c r="R675" s="191"/>
      <c r="S675" s="202"/>
      <c r="T675" s="16"/>
      <c r="U675" s="191"/>
      <c r="V675" s="2"/>
    </row>
    <row r="676" spans="1:22" s="8" customFormat="1" ht="17.25" customHeight="1">
      <c r="A676" s="16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51"/>
      <c r="M676" s="2"/>
      <c r="N676" s="2"/>
      <c r="O676" s="191"/>
      <c r="P676" s="2"/>
      <c r="Q676" s="16"/>
      <c r="R676" s="191"/>
      <c r="S676" s="202"/>
      <c r="T676" s="16"/>
      <c r="U676" s="191"/>
      <c r="V676" s="2"/>
    </row>
    <row r="677" spans="1:22" s="8" customFormat="1" ht="17.25" customHeight="1">
      <c r="A677" s="16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51"/>
      <c r="M677" s="2"/>
      <c r="N677" s="2"/>
      <c r="O677" s="191"/>
      <c r="P677" s="2"/>
      <c r="Q677" s="16"/>
      <c r="R677" s="191"/>
      <c r="S677" s="202"/>
      <c r="T677" s="16"/>
      <c r="U677" s="191"/>
      <c r="V677" s="2"/>
    </row>
    <row r="678" spans="1:22" s="8" customFormat="1" ht="17.25" customHeight="1">
      <c r="A678" s="16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51"/>
      <c r="M678" s="2"/>
      <c r="N678" s="2"/>
      <c r="O678" s="191"/>
      <c r="P678" s="2"/>
      <c r="Q678" s="16"/>
      <c r="R678" s="191"/>
      <c r="S678" s="202"/>
      <c r="T678" s="16"/>
      <c r="U678" s="191"/>
      <c r="V678" s="2"/>
    </row>
    <row r="679" spans="1:22" s="8" customFormat="1" ht="17.25" customHeight="1">
      <c r="A679" s="16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51"/>
      <c r="M679" s="2"/>
      <c r="N679" s="2"/>
      <c r="O679" s="191"/>
      <c r="P679" s="2"/>
      <c r="Q679" s="16"/>
      <c r="R679" s="191"/>
      <c r="S679" s="202"/>
      <c r="T679" s="16"/>
      <c r="U679" s="191"/>
      <c r="V679" s="2"/>
    </row>
    <row r="680" spans="1:22" s="8" customFormat="1" ht="17.25" customHeight="1">
      <c r="A680" s="16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51"/>
      <c r="M680" s="2"/>
      <c r="N680" s="2"/>
      <c r="O680" s="191"/>
      <c r="P680" s="2"/>
      <c r="Q680" s="16"/>
      <c r="R680" s="191"/>
      <c r="S680" s="202"/>
      <c r="T680" s="16"/>
      <c r="U680" s="191"/>
      <c r="V680" s="2"/>
    </row>
    <row r="681" spans="1:22" s="8" customFormat="1" ht="17.25" customHeight="1">
      <c r="A681" s="16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51"/>
      <c r="M681" s="2"/>
      <c r="N681" s="2"/>
      <c r="O681" s="191"/>
      <c r="P681" s="2"/>
      <c r="Q681" s="16"/>
      <c r="R681" s="191"/>
      <c r="S681" s="202"/>
      <c r="T681" s="16"/>
      <c r="U681" s="191"/>
      <c r="V681" s="2"/>
    </row>
    <row r="682" spans="1:22" s="8" customFormat="1" ht="17.25" customHeight="1">
      <c r="A682" s="16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51"/>
      <c r="M682" s="2"/>
      <c r="N682" s="2"/>
      <c r="O682" s="191"/>
      <c r="P682" s="2"/>
      <c r="Q682" s="16"/>
      <c r="R682" s="191"/>
      <c r="S682" s="202"/>
      <c r="T682" s="16"/>
      <c r="U682" s="191"/>
      <c r="V682" s="2"/>
    </row>
    <row r="683" spans="1:22" s="8" customFormat="1" ht="17.25" customHeight="1">
      <c r="A683" s="16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51"/>
      <c r="M683" s="2"/>
      <c r="N683" s="2"/>
      <c r="O683" s="191"/>
      <c r="P683" s="2"/>
      <c r="Q683" s="16"/>
      <c r="R683" s="191"/>
      <c r="S683" s="202"/>
      <c r="T683" s="16"/>
      <c r="U683" s="191"/>
      <c r="V683" s="2"/>
    </row>
    <row r="684" spans="1:22" s="8" customFormat="1" ht="17.25" customHeight="1">
      <c r="A684" s="16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51"/>
      <c r="M684" s="2"/>
      <c r="N684" s="2"/>
      <c r="O684" s="191"/>
      <c r="P684" s="2"/>
      <c r="Q684" s="16"/>
      <c r="R684" s="191"/>
      <c r="S684" s="202"/>
      <c r="T684" s="16"/>
      <c r="U684" s="191"/>
      <c r="V684" s="2"/>
    </row>
    <row r="685" spans="1:22" s="8" customFormat="1" ht="17.25" customHeight="1">
      <c r="A685" s="16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51"/>
      <c r="M685" s="2"/>
      <c r="N685" s="2"/>
      <c r="O685" s="191"/>
      <c r="P685" s="2"/>
      <c r="Q685" s="16"/>
      <c r="R685" s="191"/>
      <c r="S685" s="202"/>
      <c r="T685" s="16"/>
      <c r="U685" s="191"/>
      <c r="V685" s="2"/>
    </row>
    <row r="686" spans="1:22" s="8" customFormat="1" ht="17.25" customHeight="1">
      <c r="A686" s="16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51"/>
      <c r="M686" s="2"/>
      <c r="N686" s="2"/>
      <c r="O686" s="191"/>
      <c r="P686" s="2"/>
      <c r="Q686" s="16"/>
      <c r="R686" s="191"/>
      <c r="S686" s="202"/>
      <c r="T686" s="16"/>
      <c r="U686" s="191"/>
      <c r="V686" s="2"/>
    </row>
    <row r="687" spans="1:22" s="8" customFormat="1" ht="17.25" customHeight="1">
      <c r="A687" s="16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51"/>
      <c r="M687" s="2"/>
      <c r="N687" s="2"/>
      <c r="O687" s="191"/>
      <c r="P687" s="2"/>
      <c r="Q687" s="16"/>
      <c r="R687" s="191"/>
      <c r="S687" s="202"/>
      <c r="T687" s="16"/>
      <c r="U687" s="191"/>
      <c r="V687" s="2"/>
    </row>
    <row r="688" spans="1:22" s="8" customFormat="1" ht="17.25" customHeight="1">
      <c r="A688" s="16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51"/>
      <c r="M688" s="2"/>
      <c r="N688" s="2"/>
      <c r="O688" s="191"/>
      <c r="P688" s="2"/>
      <c r="Q688" s="16"/>
      <c r="R688" s="191"/>
      <c r="S688" s="202"/>
      <c r="T688" s="16"/>
      <c r="U688" s="191"/>
      <c r="V688" s="2"/>
    </row>
    <row r="689" spans="1:22" s="8" customFormat="1" ht="17.25" customHeight="1">
      <c r="A689" s="16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51"/>
      <c r="M689" s="2"/>
      <c r="N689" s="2"/>
      <c r="O689" s="191"/>
      <c r="P689" s="2"/>
      <c r="Q689" s="16"/>
      <c r="R689" s="191"/>
      <c r="S689" s="202"/>
      <c r="T689" s="16"/>
      <c r="U689" s="191"/>
      <c r="V689" s="2"/>
    </row>
    <row r="690" spans="1:22" s="8" customFormat="1" ht="17.25" customHeight="1">
      <c r="A690" s="16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51"/>
      <c r="M690" s="2"/>
      <c r="N690" s="2"/>
      <c r="O690" s="191"/>
      <c r="P690" s="2"/>
      <c r="Q690" s="16"/>
      <c r="R690" s="191"/>
      <c r="S690" s="202"/>
      <c r="T690" s="16"/>
      <c r="U690" s="191"/>
      <c r="V690" s="2"/>
    </row>
    <row r="691" spans="1:22" s="8" customFormat="1" ht="17.25" customHeight="1">
      <c r="A691" s="16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51"/>
      <c r="M691" s="2"/>
      <c r="N691" s="2"/>
      <c r="O691" s="191"/>
      <c r="P691" s="2"/>
      <c r="Q691" s="16"/>
      <c r="R691" s="191"/>
      <c r="S691" s="202"/>
      <c r="T691" s="16"/>
      <c r="U691" s="191"/>
      <c r="V691" s="2"/>
    </row>
    <row r="692" spans="1:22" s="8" customFormat="1" ht="17.25" customHeight="1">
      <c r="A692" s="16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51"/>
      <c r="M692" s="2"/>
      <c r="N692" s="2"/>
      <c r="O692" s="191"/>
      <c r="P692" s="2"/>
      <c r="Q692" s="16"/>
      <c r="R692" s="191"/>
      <c r="S692" s="202"/>
      <c r="T692" s="16"/>
      <c r="U692" s="191"/>
      <c r="V692" s="2"/>
    </row>
    <row r="693" spans="1:22" s="8" customFormat="1" ht="17.25" customHeight="1">
      <c r="A693" s="16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51"/>
      <c r="M693" s="2"/>
      <c r="N693" s="2"/>
      <c r="O693" s="191"/>
      <c r="P693" s="2"/>
      <c r="Q693" s="16"/>
      <c r="R693" s="191"/>
      <c r="S693" s="202"/>
      <c r="T693" s="16"/>
      <c r="U693" s="191"/>
      <c r="V693" s="2"/>
    </row>
    <row r="694" spans="1:22" s="8" customFormat="1" ht="17.25" customHeight="1">
      <c r="A694" s="16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51"/>
      <c r="M694" s="2"/>
      <c r="N694" s="2"/>
      <c r="O694" s="191"/>
      <c r="P694" s="2"/>
      <c r="Q694" s="16"/>
      <c r="R694" s="191"/>
      <c r="S694" s="202"/>
      <c r="T694" s="16"/>
      <c r="U694" s="191"/>
      <c r="V694" s="2"/>
    </row>
    <row r="695" spans="1:22" s="8" customFormat="1" ht="17.25" customHeight="1">
      <c r="A695" s="16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51"/>
      <c r="M695" s="2"/>
      <c r="N695" s="2"/>
      <c r="O695" s="191"/>
      <c r="P695" s="2"/>
      <c r="Q695" s="16"/>
      <c r="R695" s="191"/>
      <c r="S695" s="202"/>
      <c r="T695" s="16"/>
      <c r="U695" s="191"/>
      <c r="V695" s="2"/>
    </row>
    <row r="696" spans="1:22" s="8" customFormat="1" ht="17.25" customHeight="1">
      <c r="A696" s="16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51"/>
      <c r="M696" s="2"/>
      <c r="N696" s="2"/>
      <c r="O696" s="191"/>
      <c r="P696" s="2"/>
      <c r="Q696" s="16"/>
      <c r="R696" s="191"/>
      <c r="S696" s="202"/>
      <c r="T696" s="16"/>
      <c r="U696" s="191"/>
      <c r="V696" s="2"/>
    </row>
    <row r="697" spans="1:22" s="8" customFormat="1" ht="17.25" customHeight="1">
      <c r="A697" s="16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51"/>
      <c r="M697" s="2"/>
      <c r="N697" s="2"/>
      <c r="O697" s="191"/>
      <c r="P697" s="2"/>
      <c r="Q697" s="16"/>
      <c r="R697" s="191"/>
      <c r="S697" s="202"/>
      <c r="T697" s="16"/>
      <c r="U697" s="191"/>
      <c r="V697" s="2"/>
    </row>
    <row r="698" spans="1:22" s="8" customFormat="1" ht="17.25" customHeight="1">
      <c r="A698" s="16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51"/>
      <c r="M698" s="2"/>
      <c r="N698" s="2"/>
      <c r="O698" s="191"/>
      <c r="P698" s="2"/>
      <c r="Q698" s="16"/>
      <c r="R698" s="191"/>
      <c r="S698" s="202"/>
      <c r="T698" s="16"/>
      <c r="U698" s="191"/>
      <c r="V698" s="2"/>
    </row>
    <row r="699" spans="1:22" s="8" customFormat="1" ht="17.25" customHeight="1">
      <c r="A699" s="16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51"/>
      <c r="M699" s="2"/>
      <c r="N699" s="2"/>
      <c r="O699" s="191"/>
      <c r="P699" s="2"/>
      <c r="Q699" s="16"/>
      <c r="R699" s="191"/>
      <c r="S699" s="202"/>
      <c r="T699" s="16"/>
      <c r="U699" s="191"/>
      <c r="V699" s="2"/>
    </row>
    <row r="700" spans="1:22" s="8" customFormat="1" ht="17.25" customHeight="1">
      <c r="A700" s="16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51"/>
      <c r="M700" s="2"/>
      <c r="N700" s="2"/>
      <c r="O700" s="191"/>
      <c r="P700" s="2"/>
      <c r="Q700" s="16"/>
      <c r="R700" s="191"/>
      <c r="S700" s="202"/>
      <c r="T700" s="16"/>
      <c r="U700" s="191"/>
      <c r="V700" s="2"/>
    </row>
    <row r="701" spans="1:22" s="8" customFormat="1" ht="17.25" customHeight="1">
      <c r="A701" s="16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51"/>
      <c r="M701" s="2"/>
      <c r="N701" s="2"/>
      <c r="O701" s="191"/>
      <c r="P701" s="2"/>
      <c r="Q701" s="16"/>
      <c r="R701" s="191"/>
      <c r="S701" s="202"/>
      <c r="T701" s="16"/>
      <c r="U701" s="191"/>
      <c r="V701" s="2"/>
    </row>
    <row r="702" spans="1:22" s="8" customFormat="1" ht="17.25" customHeight="1">
      <c r="A702" s="16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51"/>
      <c r="M702" s="2"/>
      <c r="N702" s="2"/>
      <c r="O702" s="191"/>
      <c r="P702" s="2"/>
      <c r="Q702" s="16"/>
      <c r="R702" s="191"/>
      <c r="S702" s="202"/>
      <c r="T702" s="16"/>
      <c r="U702" s="191"/>
      <c r="V702" s="2"/>
    </row>
    <row r="703" spans="1:22" s="8" customFormat="1" ht="17.25" customHeight="1">
      <c r="A703" s="16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51"/>
      <c r="M703" s="2"/>
      <c r="N703" s="2"/>
      <c r="O703" s="191"/>
      <c r="P703" s="2"/>
      <c r="Q703" s="16"/>
      <c r="R703" s="191"/>
      <c r="S703" s="202"/>
      <c r="T703" s="16"/>
      <c r="U703" s="191"/>
      <c r="V703" s="2"/>
    </row>
    <row r="704" spans="1:22" s="8" customFormat="1" ht="17.25" customHeight="1">
      <c r="A704" s="16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51"/>
      <c r="M704" s="2"/>
      <c r="N704" s="2"/>
      <c r="O704" s="191"/>
      <c r="P704" s="2"/>
      <c r="Q704" s="16"/>
      <c r="R704" s="191"/>
      <c r="S704" s="202"/>
      <c r="T704" s="16"/>
      <c r="U704" s="191"/>
      <c r="V704" s="2"/>
    </row>
    <row r="705" spans="1:22" s="8" customFormat="1" ht="17.25" customHeight="1">
      <c r="A705" s="16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51"/>
      <c r="M705" s="2"/>
      <c r="N705" s="2"/>
      <c r="O705" s="191"/>
      <c r="P705" s="2"/>
      <c r="Q705" s="16"/>
      <c r="R705" s="191"/>
      <c r="S705" s="202"/>
      <c r="T705" s="16"/>
      <c r="U705" s="191"/>
      <c r="V705" s="2"/>
    </row>
    <row r="706" spans="1:22" s="8" customFormat="1" ht="17.25" customHeight="1">
      <c r="A706" s="16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51"/>
      <c r="M706" s="2"/>
      <c r="N706" s="2"/>
      <c r="O706" s="191"/>
      <c r="P706" s="2"/>
      <c r="Q706" s="16"/>
      <c r="R706" s="191"/>
      <c r="S706" s="202"/>
      <c r="T706" s="16"/>
      <c r="U706" s="191"/>
      <c r="V706" s="2"/>
    </row>
    <row r="707" spans="1:22" s="8" customFormat="1" ht="17.25" customHeight="1">
      <c r="A707" s="16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51"/>
      <c r="M707" s="2"/>
      <c r="N707" s="2"/>
      <c r="O707" s="191"/>
      <c r="P707" s="2"/>
      <c r="Q707" s="16"/>
      <c r="R707" s="191"/>
      <c r="S707" s="202"/>
      <c r="T707" s="16"/>
      <c r="U707" s="191"/>
      <c r="V707" s="2"/>
    </row>
    <row r="708" spans="1:22" s="8" customFormat="1" ht="17.25" customHeight="1">
      <c r="A708" s="16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51"/>
      <c r="M708" s="2"/>
      <c r="N708" s="2"/>
      <c r="O708" s="191"/>
      <c r="P708" s="2"/>
      <c r="Q708" s="16"/>
      <c r="R708" s="191"/>
      <c r="S708" s="202"/>
      <c r="T708" s="16"/>
      <c r="U708" s="191"/>
      <c r="V708" s="2"/>
    </row>
    <row r="709" spans="1:22" s="8" customFormat="1" ht="17.25" customHeight="1">
      <c r="A709" s="16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51"/>
      <c r="M709" s="2"/>
      <c r="N709" s="2"/>
      <c r="O709" s="191"/>
      <c r="P709" s="2"/>
      <c r="Q709" s="16"/>
      <c r="R709" s="191"/>
      <c r="S709" s="202"/>
      <c r="T709" s="16"/>
      <c r="U709" s="191"/>
      <c r="V709" s="2"/>
    </row>
    <row r="710" spans="1:22" s="8" customFormat="1" ht="17.25" customHeight="1">
      <c r="A710" s="16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51"/>
      <c r="M710" s="2"/>
      <c r="N710" s="2"/>
      <c r="O710" s="191"/>
      <c r="P710" s="2"/>
      <c r="Q710" s="16"/>
      <c r="R710" s="191"/>
      <c r="S710" s="202"/>
      <c r="T710" s="16"/>
      <c r="U710" s="191"/>
      <c r="V710" s="2"/>
    </row>
    <row r="711" spans="1:22" s="8" customFormat="1" ht="17.25" customHeight="1">
      <c r="A711" s="16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51"/>
      <c r="M711" s="2"/>
      <c r="N711" s="2"/>
      <c r="O711" s="191"/>
      <c r="P711" s="2"/>
      <c r="Q711" s="16"/>
      <c r="R711" s="191"/>
      <c r="S711" s="202"/>
      <c r="T711" s="16"/>
      <c r="U711" s="191"/>
      <c r="V711" s="2"/>
    </row>
    <row r="712" spans="1:22" s="8" customFormat="1" ht="17.25" customHeight="1">
      <c r="A712" s="16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51"/>
      <c r="M712" s="2"/>
      <c r="N712" s="2"/>
      <c r="O712" s="191"/>
      <c r="P712" s="2"/>
      <c r="Q712" s="16"/>
      <c r="R712" s="191"/>
      <c r="S712" s="202"/>
      <c r="T712" s="16"/>
      <c r="U712" s="191"/>
      <c r="V712" s="2"/>
    </row>
    <row r="713" spans="1:22" s="8" customFormat="1" ht="17.25" customHeight="1">
      <c r="A713" s="16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51"/>
      <c r="M713" s="2"/>
      <c r="N713" s="2"/>
      <c r="O713" s="191"/>
      <c r="P713" s="2"/>
      <c r="Q713" s="16"/>
      <c r="R713" s="191"/>
      <c r="S713" s="202"/>
      <c r="T713" s="16"/>
      <c r="U713" s="191"/>
      <c r="V713" s="2"/>
    </row>
    <row r="714" spans="1:22" s="8" customFormat="1" ht="17.25" customHeight="1">
      <c r="A714" s="16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51"/>
      <c r="M714" s="2"/>
      <c r="N714" s="2"/>
      <c r="O714" s="191"/>
      <c r="P714" s="2"/>
      <c r="Q714" s="16"/>
      <c r="R714" s="191"/>
      <c r="S714" s="202"/>
      <c r="T714" s="16"/>
      <c r="U714" s="191"/>
      <c r="V714" s="2"/>
    </row>
    <row r="715" spans="1:22" s="8" customFormat="1" ht="17.25" customHeight="1">
      <c r="A715" s="16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51"/>
      <c r="M715" s="2"/>
      <c r="N715" s="2"/>
      <c r="O715" s="191"/>
      <c r="P715" s="2"/>
      <c r="Q715" s="16"/>
      <c r="R715" s="191"/>
      <c r="S715" s="202"/>
      <c r="T715" s="16"/>
      <c r="U715" s="191"/>
      <c r="V715" s="2"/>
    </row>
    <row r="716" spans="1:22" s="8" customFormat="1" ht="17.25" customHeight="1">
      <c r="A716" s="16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51"/>
      <c r="M716" s="2"/>
      <c r="N716" s="2"/>
      <c r="O716" s="191"/>
      <c r="P716" s="2"/>
      <c r="Q716" s="16"/>
      <c r="R716" s="191"/>
      <c r="S716" s="202"/>
      <c r="T716" s="16"/>
      <c r="U716" s="191"/>
      <c r="V716" s="2"/>
    </row>
    <row r="717" spans="1:22" s="8" customFormat="1" ht="17.25" customHeight="1">
      <c r="A717" s="16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51"/>
      <c r="M717" s="2"/>
      <c r="N717" s="2"/>
      <c r="O717" s="191"/>
      <c r="P717" s="2"/>
      <c r="Q717" s="16"/>
      <c r="R717" s="191"/>
      <c r="S717" s="202"/>
      <c r="T717" s="16"/>
      <c r="U717" s="191"/>
      <c r="V717" s="2"/>
    </row>
    <row r="718" spans="1:22" s="8" customFormat="1" ht="17.25" customHeight="1">
      <c r="A718" s="16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51"/>
      <c r="M718" s="2"/>
      <c r="N718" s="2"/>
      <c r="O718" s="191"/>
      <c r="P718" s="2"/>
      <c r="Q718" s="16"/>
      <c r="R718" s="191"/>
      <c r="S718" s="202"/>
      <c r="T718" s="16"/>
      <c r="U718" s="191"/>
      <c r="V718" s="2"/>
    </row>
    <row r="719" spans="1:22" s="8" customFormat="1" ht="17.25" customHeight="1">
      <c r="A719" s="16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51"/>
      <c r="M719" s="2"/>
      <c r="N719" s="2"/>
      <c r="O719" s="191"/>
      <c r="P719" s="2"/>
      <c r="Q719" s="16"/>
      <c r="R719" s="191"/>
      <c r="S719" s="202"/>
      <c r="T719" s="16"/>
      <c r="U719" s="191"/>
      <c r="V719" s="2"/>
    </row>
    <row r="720" spans="1:22" s="8" customFormat="1" ht="17.25" customHeight="1">
      <c r="A720" s="16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51"/>
      <c r="M720" s="2"/>
      <c r="N720" s="2"/>
      <c r="O720" s="191"/>
      <c r="P720" s="2"/>
      <c r="Q720" s="16"/>
      <c r="R720" s="191"/>
      <c r="S720" s="202"/>
      <c r="T720" s="16"/>
      <c r="U720" s="191"/>
      <c r="V720" s="2"/>
    </row>
    <row r="721" spans="1:22" s="8" customFormat="1" ht="17.25" customHeight="1">
      <c r="A721" s="16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51"/>
      <c r="M721" s="2"/>
      <c r="N721" s="2"/>
      <c r="O721" s="191"/>
      <c r="P721" s="2"/>
      <c r="Q721" s="16"/>
      <c r="R721" s="191"/>
      <c r="S721" s="202"/>
      <c r="T721" s="16"/>
      <c r="U721" s="191"/>
      <c r="V721" s="2"/>
    </row>
    <row r="722" spans="1:22" s="8" customFormat="1" ht="17.25" customHeight="1">
      <c r="A722" s="16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51"/>
      <c r="M722" s="2"/>
      <c r="N722" s="2"/>
      <c r="O722" s="191"/>
      <c r="P722" s="2"/>
      <c r="Q722" s="16"/>
      <c r="R722" s="191"/>
      <c r="S722" s="202"/>
      <c r="T722" s="16"/>
      <c r="U722" s="191"/>
      <c r="V722" s="2"/>
    </row>
    <row r="723" spans="1:22" s="8" customFormat="1" ht="17.25" customHeight="1">
      <c r="A723" s="16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51"/>
      <c r="M723" s="2"/>
      <c r="N723" s="2"/>
      <c r="O723" s="191"/>
      <c r="P723" s="2"/>
      <c r="Q723" s="16"/>
      <c r="R723" s="191"/>
      <c r="S723" s="202"/>
      <c r="T723" s="16"/>
      <c r="U723" s="191"/>
      <c r="V723" s="2"/>
    </row>
    <row r="724" spans="1:22" s="8" customFormat="1" ht="17.25" customHeight="1">
      <c r="A724" s="16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51"/>
      <c r="M724" s="2"/>
      <c r="N724" s="2"/>
      <c r="O724" s="191"/>
      <c r="P724" s="2"/>
      <c r="Q724" s="16"/>
      <c r="R724" s="191"/>
      <c r="S724" s="202"/>
      <c r="T724" s="16"/>
      <c r="U724" s="191"/>
      <c r="V724" s="2"/>
    </row>
    <row r="725" spans="1:22" s="8" customFormat="1" ht="17.25" customHeight="1">
      <c r="A725" s="16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51"/>
      <c r="M725" s="2"/>
      <c r="N725" s="2"/>
      <c r="O725" s="191"/>
      <c r="P725" s="2"/>
      <c r="Q725" s="16"/>
      <c r="R725" s="191"/>
      <c r="S725" s="202"/>
      <c r="T725" s="16"/>
      <c r="U725" s="191"/>
      <c r="V725" s="2"/>
    </row>
    <row r="726" spans="1:22" s="8" customFormat="1" ht="17.25" customHeight="1">
      <c r="A726" s="16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51"/>
      <c r="M726" s="2"/>
      <c r="N726" s="2"/>
      <c r="O726" s="191"/>
      <c r="P726" s="2"/>
      <c r="Q726" s="16"/>
      <c r="R726" s="191"/>
      <c r="S726" s="202"/>
      <c r="T726" s="16"/>
      <c r="U726" s="191"/>
      <c r="V726" s="2"/>
    </row>
    <row r="727" spans="1:22" s="8" customFormat="1" ht="17.25" customHeight="1">
      <c r="A727" s="16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51"/>
      <c r="M727" s="2"/>
      <c r="N727" s="2"/>
      <c r="O727" s="191"/>
      <c r="P727" s="2"/>
      <c r="Q727" s="16"/>
      <c r="R727" s="191"/>
      <c r="S727" s="202"/>
      <c r="T727" s="16"/>
      <c r="U727" s="191"/>
      <c r="V727" s="2"/>
    </row>
    <row r="728" spans="1:22" s="8" customFormat="1" ht="17.25" customHeight="1">
      <c r="A728" s="16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51"/>
      <c r="M728" s="2"/>
      <c r="N728" s="2"/>
      <c r="O728" s="191"/>
      <c r="P728" s="2"/>
      <c r="Q728" s="16"/>
      <c r="R728" s="191"/>
      <c r="S728" s="202"/>
      <c r="T728" s="16"/>
      <c r="U728" s="191"/>
      <c r="V728" s="2"/>
    </row>
    <row r="729" spans="1:22" s="8" customFormat="1" ht="17.25" customHeight="1">
      <c r="A729" s="16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51"/>
      <c r="M729" s="2"/>
      <c r="N729" s="2"/>
      <c r="O729" s="191"/>
      <c r="P729" s="2"/>
      <c r="Q729" s="16"/>
      <c r="R729" s="191"/>
      <c r="S729" s="202"/>
      <c r="T729" s="16"/>
      <c r="U729" s="191"/>
      <c r="V729" s="2"/>
    </row>
    <row r="730" spans="1:22" s="8" customFormat="1" ht="17.25" customHeight="1">
      <c r="A730" s="16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51"/>
      <c r="M730" s="2"/>
      <c r="N730" s="2"/>
      <c r="O730" s="191"/>
      <c r="P730" s="2"/>
      <c r="Q730" s="16"/>
      <c r="R730" s="191"/>
      <c r="S730" s="202"/>
      <c r="T730" s="16"/>
      <c r="U730" s="191"/>
      <c r="V730" s="2"/>
    </row>
    <row r="731" spans="1:22" s="8" customFormat="1" ht="17.25" customHeight="1">
      <c r="A731" s="16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51"/>
      <c r="M731" s="2"/>
      <c r="N731" s="2"/>
      <c r="O731" s="191"/>
      <c r="P731" s="2"/>
      <c r="Q731" s="16"/>
      <c r="R731" s="191"/>
      <c r="S731" s="202"/>
      <c r="T731" s="16"/>
      <c r="U731" s="191"/>
      <c r="V731" s="2"/>
    </row>
    <row r="732" spans="1:22" s="8" customFormat="1" ht="17.25" customHeight="1">
      <c r="A732" s="16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51"/>
      <c r="M732" s="2"/>
      <c r="N732" s="2"/>
      <c r="O732" s="191"/>
      <c r="P732" s="2"/>
      <c r="Q732" s="16"/>
      <c r="R732" s="191"/>
      <c r="S732" s="202"/>
      <c r="T732" s="16"/>
      <c r="U732" s="191"/>
      <c r="V732" s="2"/>
    </row>
    <row r="733" spans="1:22" s="8" customFormat="1" ht="17.25" customHeight="1">
      <c r="A733" s="16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51"/>
      <c r="M733" s="2"/>
      <c r="N733" s="2"/>
      <c r="O733" s="191"/>
      <c r="P733" s="2"/>
      <c r="Q733" s="16"/>
      <c r="R733" s="191"/>
      <c r="S733" s="202"/>
      <c r="T733" s="16"/>
      <c r="U733" s="191"/>
      <c r="V733" s="2"/>
    </row>
    <row r="734" spans="1:22" s="8" customFormat="1" ht="17.25" customHeight="1">
      <c r="A734" s="16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51"/>
      <c r="M734" s="2"/>
      <c r="N734" s="2"/>
      <c r="O734" s="191"/>
      <c r="P734" s="2"/>
      <c r="Q734" s="16"/>
      <c r="R734" s="191"/>
      <c r="S734" s="202"/>
      <c r="T734" s="16"/>
      <c r="U734" s="191"/>
      <c r="V734" s="2"/>
    </row>
    <row r="735" spans="1:22" s="8" customFormat="1" ht="17.25" customHeight="1">
      <c r="A735" s="16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51"/>
      <c r="M735" s="2"/>
      <c r="N735" s="2"/>
      <c r="O735" s="191"/>
      <c r="P735" s="2"/>
      <c r="Q735" s="16"/>
      <c r="R735" s="191"/>
      <c r="S735" s="202"/>
      <c r="T735" s="16"/>
      <c r="U735" s="191"/>
      <c r="V735" s="2"/>
    </row>
    <row r="736" spans="1:22" s="8" customFormat="1" ht="17.25" customHeight="1">
      <c r="A736" s="16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51"/>
      <c r="M736" s="2"/>
      <c r="N736" s="2"/>
      <c r="O736" s="191"/>
      <c r="P736" s="2"/>
      <c r="Q736" s="16"/>
      <c r="R736" s="191"/>
      <c r="S736" s="202"/>
      <c r="T736" s="16"/>
      <c r="U736" s="191"/>
      <c r="V736" s="2"/>
    </row>
    <row r="737" spans="1:22" s="8" customFormat="1" ht="17.25" customHeight="1">
      <c r="A737" s="16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51"/>
      <c r="M737" s="2"/>
      <c r="N737" s="2"/>
      <c r="O737" s="191"/>
      <c r="P737" s="2"/>
      <c r="Q737" s="16"/>
      <c r="R737" s="191"/>
      <c r="S737" s="202"/>
      <c r="T737" s="16"/>
      <c r="U737" s="191"/>
      <c r="V737" s="2"/>
    </row>
    <row r="738" spans="1:22" s="8" customFormat="1" ht="17.25" customHeight="1">
      <c r="A738" s="16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51"/>
      <c r="M738" s="2"/>
      <c r="N738" s="2"/>
      <c r="O738" s="191"/>
      <c r="P738" s="2"/>
      <c r="Q738" s="16"/>
      <c r="R738" s="191"/>
      <c r="S738" s="202"/>
      <c r="T738" s="16"/>
      <c r="U738" s="191"/>
      <c r="V738" s="2"/>
    </row>
    <row r="739" spans="1:22" s="8" customFormat="1" ht="17.25" customHeight="1">
      <c r="A739" s="16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51"/>
      <c r="M739" s="2"/>
      <c r="N739" s="2"/>
      <c r="O739" s="191"/>
      <c r="P739" s="2"/>
      <c r="Q739" s="16"/>
      <c r="R739" s="191"/>
      <c r="S739" s="202"/>
      <c r="T739" s="16"/>
      <c r="U739" s="191"/>
      <c r="V739" s="2"/>
    </row>
    <row r="740" spans="1:22" s="8" customFormat="1" ht="17.25" customHeight="1">
      <c r="A740" s="16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51"/>
      <c r="M740" s="2"/>
      <c r="N740" s="2"/>
      <c r="O740" s="191"/>
      <c r="P740" s="2"/>
      <c r="Q740" s="16"/>
      <c r="R740" s="191"/>
      <c r="S740" s="202"/>
      <c r="T740" s="16"/>
      <c r="U740" s="191"/>
      <c r="V740" s="2"/>
    </row>
    <row r="741" spans="1:22" s="8" customFormat="1" ht="17.25" customHeight="1">
      <c r="A741" s="16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51"/>
      <c r="M741" s="2"/>
      <c r="N741" s="2"/>
      <c r="O741" s="191"/>
      <c r="P741" s="2"/>
      <c r="Q741" s="16"/>
      <c r="R741" s="191"/>
      <c r="S741" s="202"/>
      <c r="T741" s="16"/>
      <c r="U741" s="191"/>
      <c r="V741" s="2"/>
    </row>
    <row r="742" spans="1:22" s="8" customFormat="1" ht="17.25" customHeight="1">
      <c r="A742" s="16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51"/>
      <c r="M742" s="2"/>
      <c r="N742" s="2"/>
      <c r="O742" s="191"/>
      <c r="P742" s="2"/>
      <c r="Q742" s="16"/>
      <c r="R742" s="191"/>
      <c r="S742" s="202"/>
      <c r="T742" s="16"/>
      <c r="U742" s="191"/>
      <c r="V742" s="2"/>
    </row>
    <row r="743" spans="1:22" s="8" customFormat="1" ht="17.25" customHeight="1">
      <c r="A743" s="16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51"/>
      <c r="M743" s="2"/>
      <c r="N743" s="2"/>
      <c r="O743" s="191"/>
      <c r="P743" s="2"/>
      <c r="Q743" s="16"/>
      <c r="R743" s="191"/>
      <c r="S743" s="202"/>
      <c r="T743" s="16"/>
      <c r="U743" s="191"/>
      <c r="V743" s="2"/>
    </row>
    <row r="744" spans="1:22" s="8" customFormat="1" ht="17.25" customHeight="1">
      <c r="A744" s="16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51"/>
      <c r="M744" s="2"/>
      <c r="N744" s="2"/>
      <c r="O744" s="191"/>
      <c r="P744" s="2"/>
      <c r="Q744" s="16"/>
      <c r="R744" s="191"/>
      <c r="S744" s="202"/>
      <c r="T744" s="16"/>
      <c r="U744" s="191"/>
      <c r="V744" s="2"/>
    </row>
    <row r="745" spans="1:22" s="8" customFormat="1" ht="17.25" customHeight="1">
      <c r="A745" s="16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51"/>
      <c r="M745" s="2"/>
      <c r="N745" s="2"/>
      <c r="O745" s="191"/>
      <c r="P745" s="2"/>
      <c r="Q745" s="16"/>
      <c r="R745" s="191"/>
      <c r="S745" s="202"/>
      <c r="T745" s="16"/>
      <c r="U745" s="191"/>
      <c r="V745" s="2"/>
    </row>
    <row r="746" spans="1:22" s="8" customFormat="1" ht="17.25" customHeight="1">
      <c r="A746" s="16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51"/>
      <c r="M746" s="2"/>
      <c r="N746" s="2"/>
      <c r="O746" s="191"/>
      <c r="P746" s="2"/>
      <c r="Q746" s="16"/>
      <c r="R746" s="191"/>
      <c r="S746" s="202"/>
      <c r="T746" s="16"/>
      <c r="U746" s="191"/>
      <c r="V746" s="2"/>
    </row>
    <row r="747" spans="1:22" s="8" customFormat="1" ht="17.25" customHeight="1">
      <c r="A747" s="16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51"/>
      <c r="M747" s="2"/>
      <c r="N747" s="2"/>
      <c r="O747" s="191"/>
      <c r="P747" s="2"/>
      <c r="Q747" s="16"/>
      <c r="R747" s="191"/>
      <c r="S747" s="202"/>
      <c r="T747" s="16"/>
      <c r="U747" s="191"/>
      <c r="V747" s="2"/>
    </row>
    <row r="748" spans="1:22" s="8" customFormat="1" ht="17.25" customHeight="1">
      <c r="A748" s="16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51"/>
      <c r="M748" s="2"/>
      <c r="N748" s="2"/>
      <c r="O748" s="191"/>
      <c r="P748" s="2"/>
      <c r="Q748" s="16"/>
      <c r="R748" s="191"/>
      <c r="S748" s="202"/>
      <c r="T748" s="16"/>
      <c r="U748" s="191"/>
      <c r="V748" s="2"/>
    </row>
    <row r="749" spans="1:22" s="8" customFormat="1" ht="17.25" customHeight="1">
      <c r="A749" s="16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51"/>
      <c r="M749" s="2"/>
      <c r="N749" s="2"/>
      <c r="O749" s="191"/>
      <c r="P749" s="2"/>
      <c r="Q749" s="16"/>
      <c r="R749" s="191"/>
      <c r="S749" s="202"/>
      <c r="T749" s="16"/>
      <c r="U749" s="191"/>
      <c r="V749" s="2"/>
    </row>
    <row r="750" spans="1:22" s="8" customFormat="1" ht="17.25" customHeight="1">
      <c r="A750" s="16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51"/>
      <c r="M750" s="2"/>
      <c r="N750" s="2"/>
      <c r="O750" s="191"/>
      <c r="P750" s="2"/>
      <c r="Q750" s="16"/>
      <c r="R750" s="191"/>
      <c r="S750" s="202"/>
      <c r="T750" s="16"/>
      <c r="U750" s="191"/>
      <c r="V750" s="2"/>
    </row>
    <row r="751" spans="1:22" s="8" customFormat="1" ht="17.25" customHeight="1">
      <c r="A751" s="16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51"/>
      <c r="M751" s="2"/>
      <c r="N751" s="2"/>
      <c r="O751" s="191"/>
      <c r="P751" s="2"/>
      <c r="Q751" s="16"/>
      <c r="R751" s="191"/>
      <c r="S751" s="202"/>
      <c r="T751" s="16"/>
      <c r="U751" s="191"/>
      <c r="V751" s="2"/>
    </row>
    <row r="752" spans="1:22" s="8" customFormat="1" ht="17.25" customHeight="1">
      <c r="A752" s="16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51"/>
      <c r="M752" s="2"/>
      <c r="N752" s="2"/>
      <c r="O752" s="191"/>
      <c r="P752" s="2"/>
      <c r="Q752" s="16"/>
      <c r="R752" s="191"/>
      <c r="S752" s="202"/>
      <c r="T752" s="16"/>
      <c r="U752" s="191"/>
      <c r="V752" s="2"/>
    </row>
    <row r="753" spans="1:22" s="8" customFormat="1" ht="17.25" customHeight="1">
      <c r="A753" s="16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51"/>
      <c r="M753" s="2"/>
      <c r="N753" s="2"/>
      <c r="O753" s="191"/>
      <c r="P753" s="2"/>
      <c r="Q753" s="16"/>
      <c r="R753" s="191"/>
      <c r="S753" s="202"/>
      <c r="T753" s="16"/>
      <c r="U753" s="191"/>
      <c r="V753" s="2"/>
    </row>
    <row r="754" spans="1:22" s="8" customFormat="1" ht="17.25" customHeight="1">
      <c r="A754" s="16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51"/>
      <c r="M754" s="2"/>
      <c r="N754" s="2"/>
      <c r="O754" s="191"/>
      <c r="P754" s="2"/>
      <c r="Q754" s="16"/>
      <c r="R754" s="191"/>
      <c r="S754" s="202"/>
      <c r="T754" s="16"/>
      <c r="U754" s="191"/>
      <c r="V754" s="2"/>
    </row>
    <row r="755" spans="1:22" s="8" customFormat="1" ht="17.25" customHeight="1">
      <c r="A755" s="16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51"/>
      <c r="M755" s="2"/>
      <c r="N755" s="2"/>
      <c r="O755" s="191"/>
      <c r="P755" s="2"/>
      <c r="Q755" s="16"/>
      <c r="R755" s="191"/>
      <c r="S755" s="202"/>
      <c r="T755" s="16"/>
      <c r="U755" s="191"/>
      <c r="V755" s="2"/>
    </row>
    <row r="756" spans="1:22" s="8" customFormat="1" ht="17.25" customHeight="1">
      <c r="A756" s="16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51"/>
      <c r="M756" s="2"/>
      <c r="N756" s="2"/>
      <c r="O756" s="191"/>
      <c r="P756" s="2"/>
      <c r="Q756" s="16"/>
      <c r="R756" s="191"/>
      <c r="S756" s="202"/>
      <c r="T756" s="16"/>
      <c r="U756" s="191"/>
      <c r="V756" s="2"/>
    </row>
    <row r="757" spans="1:22" s="8" customFormat="1" ht="17.25" customHeight="1">
      <c r="A757" s="16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51"/>
      <c r="M757" s="2"/>
      <c r="N757" s="2"/>
      <c r="O757" s="191"/>
      <c r="P757" s="2"/>
      <c r="Q757" s="16"/>
      <c r="R757" s="191"/>
      <c r="S757" s="202"/>
      <c r="T757" s="16"/>
      <c r="U757" s="191"/>
      <c r="V757" s="2"/>
    </row>
    <row r="758" spans="1:22" s="8" customFormat="1" ht="17.25" customHeight="1">
      <c r="A758" s="16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51"/>
      <c r="M758" s="2"/>
      <c r="N758" s="2"/>
      <c r="O758" s="191"/>
      <c r="P758" s="2"/>
      <c r="Q758" s="16"/>
      <c r="R758" s="191"/>
      <c r="S758" s="202"/>
      <c r="T758" s="16"/>
      <c r="U758" s="191"/>
      <c r="V758" s="2"/>
    </row>
    <row r="759" spans="1:22" s="8" customFormat="1" ht="17.25" customHeight="1">
      <c r="A759" s="16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51"/>
      <c r="M759" s="2"/>
      <c r="N759" s="2"/>
      <c r="O759" s="191"/>
      <c r="P759" s="2"/>
      <c r="Q759" s="16"/>
      <c r="R759" s="191"/>
      <c r="S759" s="202"/>
      <c r="T759" s="16"/>
      <c r="U759" s="191"/>
      <c r="V759" s="2"/>
    </row>
    <row r="760" spans="1:22" s="8" customFormat="1" ht="17.25" customHeight="1">
      <c r="A760" s="16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51"/>
      <c r="M760" s="2"/>
      <c r="N760" s="2"/>
      <c r="O760" s="191"/>
      <c r="P760" s="2"/>
      <c r="Q760" s="16"/>
      <c r="R760" s="191"/>
      <c r="S760" s="202"/>
      <c r="T760" s="16"/>
      <c r="U760" s="191"/>
      <c r="V760" s="2"/>
    </row>
    <row r="761" spans="1:22" s="8" customFormat="1" ht="17.25" customHeight="1">
      <c r="A761" s="16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51"/>
      <c r="M761" s="2"/>
      <c r="N761" s="2"/>
      <c r="O761" s="191"/>
      <c r="P761" s="2"/>
      <c r="Q761" s="16"/>
      <c r="R761" s="191"/>
      <c r="S761" s="202"/>
      <c r="T761" s="16"/>
      <c r="U761" s="191"/>
      <c r="V761" s="2"/>
    </row>
    <row r="762" spans="1:22" s="8" customFormat="1" ht="17.25" customHeight="1">
      <c r="A762" s="16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51"/>
      <c r="M762" s="2"/>
      <c r="N762" s="2"/>
      <c r="O762" s="191"/>
      <c r="P762" s="2"/>
      <c r="Q762" s="16"/>
      <c r="R762" s="191"/>
      <c r="S762" s="202"/>
      <c r="T762" s="16"/>
      <c r="U762" s="191"/>
      <c r="V762" s="2"/>
    </row>
    <row r="763" spans="1:22" ht="17.25" customHeight="1"/>
    <row r="764" spans="1:22" ht="17.25" customHeight="1"/>
    <row r="765" spans="1:22" ht="17.25" customHeight="1"/>
    <row r="766" spans="1:22" ht="17.25" customHeight="1"/>
    <row r="767" spans="1:22" ht="17.25" customHeight="1"/>
    <row r="768" spans="1:22" ht="17.25" customHeight="1"/>
    <row r="769" spans="2:23" ht="17.25" customHeight="1"/>
    <row r="770" spans="2:23" ht="17.25" customHeight="1"/>
    <row r="771" spans="2:23" ht="17.25" customHeight="1"/>
    <row r="772" spans="2:23" s="9" customFormat="1" ht="17.25" customHeight="1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1"/>
      <c r="M772" s="10"/>
      <c r="N772" s="10"/>
      <c r="O772" s="12"/>
      <c r="P772" s="10"/>
      <c r="R772" s="12"/>
      <c r="S772" s="13"/>
      <c r="U772" s="12"/>
      <c r="V772" s="10"/>
      <c r="W772" s="14"/>
    </row>
    <row r="773" spans="2:23" s="9" customFormat="1" ht="17.25" customHeight="1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1"/>
      <c r="M773" s="10"/>
      <c r="N773" s="10"/>
      <c r="O773" s="12"/>
      <c r="P773" s="10"/>
      <c r="R773" s="12"/>
      <c r="S773" s="13"/>
      <c r="U773" s="12"/>
      <c r="V773" s="10"/>
      <c r="W773" s="14"/>
    </row>
    <row r="774" spans="2:23" s="9" customFormat="1" ht="17.25" customHeight="1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1"/>
      <c r="M774" s="10"/>
      <c r="N774" s="10"/>
      <c r="O774" s="12"/>
      <c r="P774" s="10"/>
      <c r="R774" s="12"/>
      <c r="S774" s="13"/>
      <c r="U774" s="12"/>
      <c r="V774" s="10"/>
      <c r="W774" s="14"/>
    </row>
    <row r="775" spans="2:23" s="9" customFormat="1" ht="17.25" customHeight="1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1"/>
      <c r="M775" s="10"/>
      <c r="N775" s="10"/>
      <c r="O775" s="12"/>
      <c r="P775" s="10"/>
      <c r="R775" s="12"/>
      <c r="S775" s="13"/>
      <c r="U775" s="12"/>
      <c r="V775" s="10"/>
      <c r="W775" s="14"/>
    </row>
    <row r="776" spans="2:23" s="9" customFormat="1" ht="17.25" customHeight="1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1"/>
      <c r="M776" s="10"/>
      <c r="N776" s="10"/>
      <c r="O776" s="12"/>
      <c r="P776" s="10"/>
      <c r="R776" s="12"/>
      <c r="S776" s="13"/>
      <c r="U776" s="12"/>
      <c r="V776" s="10"/>
      <c r="W776" s="14"/>
    </row>
    <row r="777" spans="2:23" s="9" customFormat="1" ht="17.25" customHeight="1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1"/>
      <c r="M777" s="10"/>
      <c r="N777" s="10"/>
      <c r="O777" s="12"/>
      <c r="P777" s="10"/>
      <c r="R777" s="12"/>
      <c r="S777" s="13"/>
      <c r="U777" s="12"/>
      <c r="V777" s="10"/>
      <c r="W777" s="14"/>
    </row>
    <row r="778" spans="2:23" s="9" customFormat="1" ht="17.25" customHeight="1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1"/>
      <c r="M778" s="10"/>
      <c r="N778" s="10"/>
      <c r="O778" s="12"/>
      <c r="P778" s="10"/>
      <c r="R778" s="12"/>
      <c r="S778" s="13"/>
      <c r="U778" s="12"/>
      <c r="V778" s="10"/>
      <c r="W778" s="14"/>
    </row>
    <row r="779" spans="2:23" s="9" customFormat="1" ht="17.25" customHeight="1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1"/>
      <c r="M779" s="10"/>
      <c r="N779" s="10"/>
      <c r="O779" s="12"/>
      <c r="P779" s="10"/>
      <c r="R779" s="12"/>
      <c r="S779" s="13"/>
      <c r="U779" s="12"/>
      <c r="V779" s="10"/>
      <c r="W779" s="14"/>
    </row>
    <row r="780" spans="2:23" s="9" customFormat="1" ht="17.25" customHeight="1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1"/>
      <c r="M780" s="10"/>
      <c r="N780" s="10"/>
      <c r="O780" s="12"/>
      <c r="P780" s="10"/>
      <c r="R780" s="12"/>
      <c r="S780" s="13"/>
      <c r="U780" s="12"/>
      <c r="V780" s="10"/>
      <c r="W780" s="14"/>
    </row>
    <row r="781" spans="2:23" s="9" customFormat="1" ht="17.25" customHeight="1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1"/>
      <c r="M781" s="10"/>
      <c r="N781" s="10"/>
      <c r="O781" s="12"/>
      <c r="P781" s="10"/>
      <c r="R781" s="12"/>
      <c r="S781" s="13"/>
      <c r="U781" s="12"/>
      <c r="V781" s="10"/>
      <c r="W781" s="14"/>
    </row>
    <row r="782" spans="2:23" s="9" customFormat="1" ht="17.25" customHeight="1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1"/>
      <c r="M782" s="10"/>
      <c r="N782" s="10"/>
      <c r="O782" s="12"/>
      <c r="P782" s="10"/>
      <c r="R782" s="12"/>
      <c r="S782" s="13"/>
      <c r="U782" s="12"/>
      <c r="V782" s="10"/>
      <c r="W782" s="14"/>
    </row>
    <row r="783" spans="2:23" s="9" customFormat="1" ht="17.25" customHeight="1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1"/>
      <c r="M783" s="10"/>
      <c r="N783" s="10"/>
      <c r="O783" s="12"/>
      <c r="P783" s="10"/>
      <c r="R783" s="12"/>
      <c r="S783" s="13"/>
      <c r="U783" s="12"/>
      <c r="V783" s="10"/>
      <c r="W783" s="14"/>
    </row>
    <row r="784" spans="2:23" s="9" customFormat="1" ht="17.25" customHeight="1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1"/>
      <c r="M784" s="10"/>
      <c r="N784" s="10"/>
      <c r="O784" s="12"/>
      <c r="P784" s="10"/>
      <c r="R784" s="12"/>
      <c r="S784" s="13"/>
      <c r="U784" s="12"/>
      <c r="V784" s="10"/>
      <c r="W784" s="14"/>
    </row>
    <row r="785" spans="2:23" s="9" customFormat="1" ht="17.25" customHeight="1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1"/>
      <c r="M785" s="10"/>
      <c r="N785" s="10"/>
      <c r="O785" s="12"/>
      <c r="P785" s="10"/>
      <c r="R785" s="12"/>
      <c r="S785" s="13"/>
      <c r="U785" s="12"/>
      <c r="V785" s="10"/>
      <c r="W785" s="14"/>
    </row>
    <row r="786" spans="2:23" s="9" customFormat="1" ht="17.25" customHeight="1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1"/>
      <c r="M786" s="10"/>
      <c r="N786" s="10"/>
      <c r="O786" s="12"/>
      <c r="P786" s="10"/>
      <c r="R786" s="12"/>
      <c r="S786" s="13"/>
      <c r="U786" s="12"/>
      <c r="V786" s="10"/>
      <c r="W786" s="14"/>
    </row>
    <row r="787" spans="2:23" s="9" customFormat="1" ht="17.25" customHeight="1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1"/>
      <c r="M787" s="10"/>
      <c r="N787" s="10"/>
      <c r="O787" s="12"/>
      <c r="P787" s="10"/>
      <c r="R787" s="12"/>
      <c r="S787" s="13"/>
      <c r="U787" s="12"/>
      <c r="V787" s="10"/>
      <c r="W787" s="14"/>
    </row>
    <row r="788" spans="2:23" s="9" customFormat="1" ht="17.25" customHeight="1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1"/>
      <c r="M788" s="10"/>
      <c r="N788" s="10"/>
      <c r="O788" s="12"/>
      <c r="P788" s="10"/>
      <c r="R788" s="12"/>
      <c r="S788" s="13"/>
      <c r="U788" s="12"/>
      <c r="V788" s="10"/>
      <c r="W788" s="14"/>
    </row>
    <row r="789" spans="2:23" s="9" customFormat="1" ht="17.25" customHeight="1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1"/>
      <c r="M789" s="10"/>
      <c r="N789" s="10"/>
      <c r="O789" s="12"/>
      <c r="P789" s="10"/>
      <c r="R789" s="12"/>
      <c r="S789" s="13"/>
      <c r="U789" s="12"/>
      <c r="V789" s="10"/>
      <c r="W789" s="14"/>
    </row>
    <row r="790" spans="2:23" s="9" customFormat="1" ht="17.25" customHeight="1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1"/>
      <c r="M790" s="10"/>
      <c r="N790" s="10"/>
      <c r="O790" s="12"/>
      <c r="P790" s="10"/>
      <c r="R790" s="12"/>
      <c r="S790" s="13"/>
      <c r="U790" s="12"/>
      <c r="V790" s="10"/>
      <c r="W790" s="14"/>
    </row>
    <row r="791" spans="2:23" s="9" customFormat="1" ht="17.25" customHeight="1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1"/>
      <c r="M791" s="10"/>
      <c r="N791" s="10"/>
      <c r="O791" s="12"/>
      <c r="P791" s="10"/>
      <c r="R791" s="12"/>
      <c r="S791" s="13"/>
      <c r="U791" s="12"/>
      <c r="V791" s="10"/>
      <c r="W791" s="14"/>
    </row>
    <row r="792" spans="2:23" s="9" customFormat="1" ht="17.25" customHeight="1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1"/>
      <c r="M792" s="10"/>
      <c r="N792" s="10"/>
      <c r="O792" s="12"/>
      <c r="P792" s="10"/>
      <c r="R792" s="12"/>
      <c r="S792" s="13"/>
      <c r="U792" s="12"/>
      <c r="V792" s="10"/>
      <c r="W792" s="14"/>
    </row>
    <row r="793" spans="2:23" s="9" customFormat="1" ht="17.25" customHeight="1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1"/>
      <c r="M793" s="10"/>
      <c r="N793" s="10"/>
      <c r="O793" s="12"/>
      <c r="P793" s="10"/>
      <c r="R793" s="12"/>
      <c r="S793" s="13"/>
      <c r="U793" s="12"/>
      <c r="V793" s="10"/>
      <c r="W793" s="14"/>
    </row>
    <row r="794" spans="2:23" s="9" customFormat="1" ht="17.25" customHeight="1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1"/>
      <c r="M794" s="10"/>
      <c r="N794" s="10"/>
      <c r="O794" s="12"/>
      <c r="P794" s="10"/>
      <c r="R794" s="12"/>
      <c r="S794" s="13"/>
      <c r="U794" s="12"/>
      <c r="V794" s="10"/>
      <c r="W794" s="14"/>
    </row>
    <row r="795" spans="2:23" s="9" customFormat="1" ht="17.25" customHeight="1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1"/>
      <c r="M795" s="10"/>
      <c r="N795" s="10"/>
      <c r="O795" s="12"/>
      <c r="P795" s="10"/>
      <c r="R795" s="12"/>
      <c r="S795" s="13"/>
      <c r="U795" s="12"/>
      <c r="V795" s="10"/>
      <c r="W795" s="14"/>
    </row>
    <row r="796" spans="2:23" s="9" customFormat="1" ht="17.25" customHeight="1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1"/>
      <c r="M796" s="10"/>
      <c r="N796" s="10"/>
      <c r="O796" s="12"/>
      <c r="P796" s="10"/>
      <c r="R796" s="12"/>
      <c r="S796" s="13"/>
      <c r="U796" s="12"/>
      <c r="V796" s="10"/>
      <c r="W796" s="14"/>
    </row>
    <row r="797" spans="2:23" s="9" customFormat="1" ht="17.25" customHeight="1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1"/>
      <c r="M797" s="10"/>
      <c r="N797" s="10"/>
      <c r="O797" s="12"/>
      <c r="P797" s="10"/>
      <c r="R797" s="12"/>
      <c r="S797" s="13"/>
      <c r="U797" s="12"/>
      <c r="V797" s="10"/>
      <c r="W797" s="14"/>
    </row>
    <row r="798" spans="2:23" s="9" customFormat="1" ht="17.25" customHeight="1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1"/>
      <c r="M798" s="10"/>
      <c r="N798" s="10"/>
      <c r="O798" s="12"/>
      <c r="P798" s="10"/>
      <c r="R798" s="12"/>
      <c r="S798" s="13"/>
      <c r="U798" s="12"/>
      <c r="V798" s="10"/>
      <c r="W798" s="14"/>
    </row>
    <row r="799" spans="2:23" s="9" customFormat="1" ht="17.25" customHeight="1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1"/>
      <c r="M799" s="10"/>
      <c r="N799" s="10"/>
      <c r="O799" s="12"/>
      <c r="P799" s="10"/>
      <c r="R799" s="12"/>
      <c r="S799" s="13"/>
      <c r="U799" s="12"/>
      <c r="V799" s="10"/>
      <c r="W799" s="14"/>
    </row>
    <row r="800" spans="2:23" s="9" customFormat="1" ht="17.25" customHeight="1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1"/>
      <c r="M800" s="10"/>
      <c r="N800" s="10"/>
      <c r="O800" s="12"/>
      <c r="P800" s="10"/>
      <c r="R800" s="12"/>
      <c r="S800" s="13"/>
      <c r="U800" s="12"/>
      <c r="V800" s="10"/>
      <c r="W800" s="14"/>
    </row>
    <row r="801" spans="2:23" s="9" customFormat="1" ht="17.25" customHeight="1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1"/>
      <c r="M801" s="10"/>
      <c r="N801" s="10"/>
      <c r="O801" s="12"/>
      <c r="P801" s="10"/>
      <c r="R801" s="12"/>
      <c r="S801" s="13"/>
      <c r="U801" s="12"/>
      <c r="V801" s="10"/>
      <c r="W801" s="14"/>
    </row>
    <row r="802" spans="2:23" s="9" customFormat="1" ht="17.25" customHeight="1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1"/>
      <c r="M802" s="10"/>
      <c r="N802" s="10"/>
      <c r="O802" s="12"/>
      <c r="P802" s="10"/>
      <c r="R802" s="12"/>
      <c r="S802" s="13"/>
      <c r="U802" s="12"/>
      <c r="V802" s="10"/>
      <c r="W802" s="14"/>
    </row>
    <row r="803" spans="2:23" s="9" customFormat="1" ht="17.25" customHeight="1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1"/>
      <c r="M803" s="10"/>
      <c r="N803" s="10"/>
      <c r="O803" s="12"/>
      <c r="P803" s="10"/>
      <c r="R803" s="12"/>
      <c r="S803" s="13"/>
      <c r="U803" s="12"/>
      <c r="V803" s="10"/>
      <c r="W803" s="14"/>
    </row>
    <row r="804" spans="2:23" s="9" customFormat="1" ht="17.25" customHeight="1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1"/>
      <c r="M804" s="10"/>
      <c r="N804" s="10"/>
      <c r="O804" s="12"/>
      <c r="P804" s="10"/>
      <c r="R804" s="12"/>
      <c r="S804" s="13"/>
      <c r="U804" s="12"/>
      <c r="V804" s="10"/>
      <c r="W804" s="14"/>
    </row>
    <row r="805" spans="2:23" s="9" customFormat="1" ht="17.25" customHeight="1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1"/>
      <c r="M805" s="10"/>
      <c r="N805" s="10"/>
      <c r="O805" s="12"/>
      <c r="P805" s="10"/>
      <c r="R805" s="12"/>
      <c r="S805" s="13"/>
      <c r="U805" s="12"/>
      <c r="V805" s="10"/>
      <c r="W805" s="14"/>
    </row>
    <row r="806" spans="2:23" s="9" customFormat="1" ht="17.25" customHeight="1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1"/>
      <c r="M806" s="10"/>
      <c r="N806" s="10"/>
      <c r="O806" s="12"/>
      <c r="P806" s="10"/>
      <c r="R806" s="12"/>
      <c r="S806" s="13"/>
      <c r="U806" s="12"/>
      <c r="V806" s="10"/>
      <c r="W806" s="14"/>
    </row>
    <row r="807" spans="2:23" s="9" customFormat="1" ht="17.25" customHeight="1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1"/>
      <c r="M807" s="10"/>
      <c r="N807" s="10"/>
      <c r="O807" s="12"/>
      <c r="P807" s="10"/>
      <c r="R807" s="12"/>
      <c r="S807" s="13"/>
      <c r="U807" s="12"/>
      <c r="V807" s="10"/>
      <c r="W807" s="14"/>
    </row>
    <row r="808" spans="2:23" s="9" customFormat="1" ht="17.25" customHeight="1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1"/>
      <c r="M808" s="10"/>
      <c r="N808" s="10"/>
      <c r="O808" s="12"/>
      <c r="P808" s="10"/>
      <c r="R808" s="12"/>
      <c r="S808" s="13"/>
      <c r="U808" s="12"/>
      <c r="V808" s="10"/>
      <c r="W808" s="14"/>
    </row>
    <row r="809" spans="2:23" s="9" customFormat="1" ht="17.25" customHeight="1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1"/>
      <c r="M809" s="10"/>
      <c r="N809" s="10"/>
      <c r="O809" s="12"/>
      <c r="P809" s="10"/>
      <c r="R809" s="12"/>
      <c r="S809" s="13"/>
      <c r="U809" s="12"/>
      <c r="V809" s="10"/>
      <c r="W809" s="14"/>
    </row>
    <row r="810" spans="2:23" s="9" customFormat="1" ht="17.25" customHeight="1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1"/>
      <c r="M810" s="10"/>
      <c r="N810" s="10"/>
      <c r="O810" s="12"/>
      <c r="P810" s="10"/>
      <c r="R810" s="12"/>
      <c r="S810" s="13"/>
      <c r="U810" s="12"/>
      <c r="V810" s="10"/>
      <c r="W810" s="14"/>
    </row>
    <row r="811" spans="2:23" s="9" customFormat="1" ht="17.25" customHeight="1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1"/>
      <c r="M811" s="10"/>
      <c r="N811" s="10"/>
      <c r="O811" s="12"/>
      <c r="P811" s="10"/>
      <c r="R811" s="12"/>
      <c r="S811" s="13"/>
      <c r="U811" s="12"/>
      <c r="V811" s="10"/>
      <c r="W811" s="14"/>
    </row>
    <row r="812" spans="2:23" s="9" customFormat="1" ht="17.25" customHeight="1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1"/>
      <c r="M812" s="10"/>
      <c r="N812" s="10"/>
      <c r="O812" s="12"/>
      <c r="P812" s="10"/>
      <c r="R812" s="12"/>
      <c r="S812" s="13"/>
      <c r="U812" s="12"/>
      <c r="V812" s="10"/>
      <c r="W812" s="14"/>
    </row>
    <row r="813" spans="2:23" s="9" customFormat="1" ht="17.25" customHeight="1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1"/>
      <c r="M813" s="10"/>
      <c r="N813" s="10"/>
      <c r="O813" s="12"/>
      <c r="P813" s="10"/>
      <c r="R813" s="12"/>
      <c r="S813" s="13"/>
      <c r="U813" s="12"/>
      <c r="V813" s="10"/>
      <c r="W813" s="14"/>
    </row>
    <row r="814" spans="2:23" s="9" customFormat="1" ht="17.25" customHeight="1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1"/>
      <c r="M814" s="10"/>
      <c r="N814" s="10"/>
      <c r="O814" s="12"/>
      <c r="P814" s="10"/>
      <c r="R814" s="12"/>
      <c r="S814" s="13"/>
      <c r="U814" s="12"/>
      <c r="V814" s="10"/>
      <c r="W814" s="14"/>
    </row>
    <row r="815" spans="2:23" s="9" customFormat="1" ht="17.25" customHeight="1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1"/>
      <c r="M815" s="10"/>
      <c r="N815" s="10"/>
      <c r="O815" s="12"/>
      <c r="P815" s="10"/>
      <c r="R815" s="12"/>
      <c r="S815" s="13"/>
      <c r="U815" s="12"/>
      <c r="V815" s="10"/>
      <c r="W815" s="14"/>
    </row>
    <row r="816" spans="2:23" s="9" customFormat="1" ht="17.25" customHeight="1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1"/>
      <c r="M816" s="10"/>
      <c r="N816" s="10"/>
      <c r="O816" s="12"/>
      <c r="P816" s="10"/>
      <c r="R816" s="12"/>
      <c r="S816" s="13"/>
      <c r="U816" s="12"/>
      <c r="V816" s="10"/>
      <c r="W816" s="14"/>
    </row>
    <row r="817" spans="2:23" s="9" customFormat="1" ht="17.25" customHeight="1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1"/>
      <c r="M817" s="10"/>
      <c r="N817" s="10"/>
      <c r="O817" s="12"/>
      <c r="P817" s="10"/>
      <c r="R817" s="12"/>
      <c r="S817" s="13"/>
      <c r="U817" s="12"/>
      <c r="V817" s="10"/>
      <c r="W817" s="14"/>
    </row>
    <row r="818" spans="2:23" s="9" customFormat="1" ht="17.25" customHeight="1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1"/>
      <c r="M818" s="10"/>
      <c r="N818" s="10"/>
      <c r="O818" s="12"/>
      <c r="P818" s="10"/>
      <c r="R818" s="12"/>
      <c r="S818" s="13"/>
      <c r="U818" s="12"/>
      <c r="V818" s="10"/>
      <c r="W818" s="14"/>
    </row>
    <row r="819" spans="2:23" s="9" customFormat="1" ht="17.25" customHeight="1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1"/>
      <c r="M819" s="10"/>
      <c r="N819" s="10"/>
      <c r="O819" s="12"/>
      <c r="P819" s="10"/>
      <c r="R819" s="12"/>
      <c r="S819" s="13"/>
      <c r="U819" s="12"/>
      <c r="V819" s="10"/>
      <c r="W819" s="14"/>
    </row>
    <row r="820" spans="2:23" s="9" customFormat="1" ht="17.25" customHeight="1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1"/>
      <c r="M820" s="10"/>
      <c r="N820" s="10"/>
      <c r="O820" s="12"/>
      <c r="P820" s="10"/>
      <c r="R820" s="12"/>
      <c r="S820" s="13"/>
      <c r="U820" s="12"/>
      <c r="V820" s="10"/>
      <c r="W820" s="14"/>
    </row>
    <row r="821" spans="2:23" s="9" customFormat="1" ht="17.25" customHeight="1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1"/>
      <c r="M821" s="10"/>
      <c r="N821" s="10"/>
      <c r="O821" s="12"/>
      <c r="P821" s="10"/>
      <c r="R821" s="12"/>
      <c r="S821" s="13"/>
      <c r="U821" s="12"/>
      <c r="V821" s="10"/>
      <c r="W821" s="14"/>
    </row>
    <row r="822" spans="2:23" s="9" customFormat="1" ht="17.25" customHeight="1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1"/>
      <c r="M822" s="10"/>
      <c r="N822" s="10"/>
      <c r="O822" s="12"/>
      <c r="P822" s="10"/>
      <c r="R822" s="12"/>
      <c r="S822" s="13"/>
      <c r="U822" s="12"/>
      <c r="V822" s="10"/>
      <c r="W822" s="14"/>
    </row>
    <row r="823" spans="2:23" s="9" customFormat="1" ht="17.25" customHeight="1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1"/>
      <c r="M823" s="10"/>
      <c r="N823" s="10"/>
      <c r="O823" s="12"/>
      <c r="P823" s="10"/>
      <c r="R823" s="12"/>
      <c r="S823" s="13"/>
      <c r="U823" s="12"/>
      <c r="V823" s="10"/>
      <c r="W823" s="14"/>
    </row>
    <row r="824" spans="2:23" s="9" customFormat="1" ht="17.25" customHeight="1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1"/>
      <c r="M824" s="10"/>
      <c r="N824" s="10"/>
      <c r="O824" s="12"/>
      <c r="P824" s="10"/>
      <c r="R824" s="12"/>
      <c r="S824" s="13"/>
      <c r="U824" s="12"/>
      <c r="V824" s="10"/>
      <c r="W824" s="14"/>
    </row>
    <row r="825" spans="2:23" s="9" customFormat="1" ht="17.25" customHeight="1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1"/>
      <c r="M825" s="10"/>
      <c r="N825" s="10"/>
      <c r="O825" s="12"/>
      <c r="P825" s="10"/>
      <c r="R825" s="12"/>
      <c r="S825" s="13"/>
      <c r="U825" s="12"/>
      <c r="V825" s="10"/>
      <c r="W825" s="14"/>
    </row>
    <row r="826" spans="2:23" s="9" customFormat="1" ht="17.25" customHeight="1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1"/>
      <c r="M826" s="10"/>
      <c r="N826" s="10"/>
      <c r="O826" s="12"/>
      <c r="P826" s="10"/>
      <c r="R826" s="12"/>
      <c r="S826" s="13"/>
      <c r="U826" s="12"/>
      <c r="V826" s="10"/>
      <c r="W826" s="14"/>
    </row>
    <row r="827" spans="2:23" s="9" customFormat="1" ht="17.25" customHeight="1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1"/>
      <c r="M827" s="10"/>
      <c r="N827" s="10"/>
      <c r="O827" s="12"/>
      <c r="P827" s="10"/>
      <c r="R827" s="12"/>
      <c r="S827" s="13"/>
      <c r="U827" s="12"/>
      <c r="V827" s="10"/>
      <c r="W827" s="14"/>
    </row>
    <row r="828" spans="2:23" s="9" customFormat="1" ht="17.25" customHeight="1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1"/>
      <c r="M828" s="10"/>
      <c r="N828" s="10"/>
      <c r="O828" s="12"/>
      <c r="P828" s="10"/>
      <c r="R828" s="12"/>
      <c r="S828" s="13"/>
      <c r="U828" s="12"/>
      <c r="V828" s="10"/>
      <c r="W828" s="14"/>
    </row>
    <row r="829" spans="2:23" s="9" customFormat="1" ht="17.25" customHeight="1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1"/>
      <c r="M829" s="10"/>
      <c r="N829" s="10"/>
      <c r="O829" s="12"/>
      <c r="P829" s="10"/>
      <c r="R829" s="12"/>
      <c r="S829" s="13"/>
      <c r="U829" s="12"/>
      <c r="V829" s="10"/>
      <c r="W829" s="14"/>
    </row>
    <row r="830" spans="2:23" s="9" customFormat="1" ht="17.25" customHeight="1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1"/>
      <c r="M830" s="10"/>
      <c r="N830" s="10"/>
      <c r="O830" s="12"/>
      <c r="P830" s="10"/>
      <c r="R830" s="12"/>
      <c r="S830" s="13"/>
      <c r="U830" s="12"/>
      <c r="V830" s="10"/>
      <c r="W830" s="14"/>
    </row>
    <row r="831" spans="2:23" s="9" customFormat="1" ht="17.25" customHeight="1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1"/>
      <c r="M831" s="10"/>
      <c r="N831" s="10"/>
      <c r="O831" s="12"/>
      <c r="P831" s="10"/>
      <c r="R831" s="12"/>
      <c r="S831" s="13"/>
      <c r="U831" s="12"/>
      <c r="V831" s="10"/>
      <c r="W831" s="14"/>
    </row>
    <row r="832" spans="2:23" s="9" customFormat="1" ht="17.25" customHeight="1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1"/>
      <c r="M832" s="10"/>
      <c r="N832" s="10"/>
      <c r="O832" s="12"/>
      <c r="P832" s="10"/>
      <c r="R832" s="12"/>
      <c r="S832" s="13"/>
      <c r="U832" s="12"/>
      <c r="V832" s="10"/>
      <c r="W832" s="14"/>
    </row>
    <row r="833" spans="2:23" s="9" customFormat="1" ht="17.25" customHeight="1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1"/>
      <c r="M833" s="10"/>
      <c r="N833" s="10"/>
      <c r="O833" s="12"/>
      <c r="P833" s="10"/>
      <c r="R833" s="12"/>
      <c r="S833" s="13"/>
      <c r="U833" s="12"/>
      <c r="V833" s="10"/>
      <c r="W833" s="14"/>
    </row>
    <row r="834" spans="2:23" s="9" customFormat="1" ht="17.25" customHeight="1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1"/>
      <c r="M834" s="10"/>
      <c r="N834" s="10"/>
      <c r="O834" s="12"/>
      <c r="P834" s="10"/>
      <c r="R834" s="12"/>
      <c r="S834" s="13"/>
      <c r="U834" s="12"/>
      <c r="V834" s="10"/>
      <c r="W834" s="14"/>
    </row>
    <row r="835" spans="2:23" s="9" customFormat="1" ht="17.25" customHeight="1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1"/>
      <c r="M835" s="10"/>
      <c r="N835" s="10"/>
      <c r="O835" s="12"/>
      <c r="P835" s="10"/>
      <c r="R835" s="12"/>
      <c r="S835" s="13"/>
      <c r="U835" s="12"/>
      <c r="V835" s="10"/>
      <c r="W835" s="14"/>
    </row>
    <row r="836" spans="2:23" s="9" customFormat="1" ht="17.25" customHeight="1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1"/>
      <c r="M836" s="10"/>
      <c r="N836" s="10"/>
      <c r="O836" s="12"/>
      <c r="P836" s="10"/>
      <c r="R836" s="12"/>
      <c r="S836" s="13"/>
      <c r="U836" s="12"/>
      <c r="V836" s="10"/>
      <c r="W836" s="14"/>
    </row>
    <row r="837" spans="2:23" s="9" customFormat="1" ht="17.25" customHeight="1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1"/>
      <c r="M837" s="10"/>
      <c r="N837" s="10"/>
      <c r="O837" s="12"/>
      <c r="P837" s="10"/>
      <c r="R837" s="12"/>
      <c r="S837" s="13"/>
      <c r="U837" s="12"/>
      <c r="V837" s="10"/>
      <c r="W837" s="14"/>
    </row>
    <row r="838" spans="2:23" s="9" customFormat="1" ht="17.25" customHeight="1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1"/>
      <c r="M838" s="10"/>
      <c r="N838" s="10"/>
      <c r="O838" s="12"/>
      <c r="P838" s="10"/>
      <c r="R838" s="12"/>
      <c r="S838" s="13"/>
      <c r="U838" s="12"/>
      <c r="V838" s="10"/>
      <c r="W838" s="14"/>
    </row>
    <row r="839" spans="2:23" s="9" customFormat="1" ht="17.25" customHeight="1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1"/>
      <c r="M839" s="10"/>
      <c r="N839" s="10"/>
      <c r="O839" s="12"/>
      <c r="P839" s="10"/>
      <c r="R839" s="12"/>
      <c r="S839" s="13"/>
      <c r="U839" s="12"/>
      <c r="V839" s="10"/>
      <c r="W839" s="14"/>
    </row>
    <row r="840" spans="2:23" s="9" customFormat="1" ht="17.25" customHeight="1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1"/>
      <c r="M840" s="10"/>
      <c r="N840" s="10"/>
      <c r="O840" s="12"/>
      <c r="P840" s="10"/>
      <c r="R840" s="12"/>
      <c r="S840" s="13"/>
      <c r="U840" s="12"/>
      <c r="V840" s="10"/>
      <c r="W840" s="14"/>
    </row>
    <row r="841" spans="2:23" s="9" customFormat="1" ht="17.25" customHeight="1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1"/>
      <c r="M841" s="10"/>
      <c r="N841" s="10"/>
      <c r="O841" s="12"/>
      <c r="P841" s="10"/>
      <c r="R841" s="12"/>
      <c r="S841" s="13"/>
      <c r="U841" s="12"/>
      <c r="V841" s="10"/>
      <c r="W841" s="14"/>
    </row>
    <row r="842" spans="2:23" s="9" customFormat="1" ht="17.25" customHeight="1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1"/>
      <c r="M842" s="10"/>
      <c r="N842" s="10"/>
      <c r="O842" s="12"/>
      <c r="P842" s="10"/>
      <c r="R842" s="12"/>
      <c r="S842" s="13"/>
      <c r="U842" s="12"/>
      <c r="V842" s="10"/>
      <c r="W842" s="14"/>
    </row>
    <row r="843" spans="2:23" s="9" customFormat="1" ht="17.25" customHeight="1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1"/>
      <c r="M843" s="10"/>
      <c r="N843" s="10"/>
      <c r="O843" s="12"/>
      <c r="P843" s="10"/>
      <c r="R843" s="12"/>
      <c r="S843" s="13"/>
      <c r="U843" s="12"/>
      <c r="V843" s="10"/>
      <c r="W843" s="14"/>
    </row>
    <row r="844" spans="2:23" s="9" customFormat="1" ht="17.25" customHeight="1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1"/>
      <c r="M844" s="10"/>
      <c r="N844" s="10"/>
      <c r="O844" s="12"/>
      <c r="P844" s="10"/>
      <c r="R844" s="12"/>
      <c r="S844" s="13"/>
      <c r="U844" s="12"/>
      <c r="V844" s="10"/>
      <c r="W844" s="14"/>
    </row>
    <row r="845" spans="2:23" s="9" customFormat="1" ht="17.25" customHeight="1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1"/>
      <c r="M845" s="10"/>
      <c r="N845" s="10"/>
      <c r="O845" s="12"/>
      <c r="P845" s="10"/>
      <c r="R845" s="12"/>
      <c r="S845" s="13"/>
      <c r="U845" s="12"/>
      <c r="V845" s="10"/>
      <c r="W845" s="14"/>
    </row>
    <row r="846" spans="2:23" s="9" customFormat="1" ht="17.25" customHeight="1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1"/>
      <c r="M846" s="10"/>
      <c r="N846" s="10"/>
      <c r="O846" s="12"/>
      <c r="P846" s="10"/>
      <c r="R846" s="12"/>
      <c r="S846" s="13"/>
      <c r="U846" s="12"/>
      <c r="V846" s="10"/>
      <c r="W846" s="14"/>
    </row>
    <row r="847" spans="2:23" s="9" customFormat="1" ht="17.25" customHeight="1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1"/>
      <c r="M847" s="10"/>
      <c r="N847" s="10"/>
      <c r="O847" s="12"/>
      <c r="P847" s="10"/>
      <c r="R847" s="12"/>
      <c r="S847" s="13"/>
      <c r="U847" s="12"/>
      <c r="V847" s="10"/>
      <c r="W847" s="14"/>
    </row>
    <row r="848" spans="2:23" s="9" customFormat="1" ht="17.25" customHeight="1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1"/>
      <c r="M848" s="10"/>
      <c r="N848" s="10"/>
      <c r="O848" s="12"/>
      <c r="P848" s="10"/>
      <c r="R848" s="12"/>
      <c r="S848" s="13"/>
      <c r="U848" s="12"/>
      <c r="V848" s="10"/>
      <c r="W848" s="14"/>
    </row>
    <row r="849" spans="2:23" s="9" customFormat="1" ht="17.25" customHeight="1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1"/>
      <c r="M849" s="10"/>
      <c r="N849" s="10"/>
      <c r="O849" s="12"/>
      <c r="P849" s="10"/>
      <c r="R849" s="12"/>
      <c r="S849" s="13"/>
      <c r="U849" s="12"/>
      <c r="V849" s="10"/>
      <c r="W849" s="14"/>
    </row>
    <row r="850" spans="2:23" s="9" customFormat="1" ht="17.25" customHeight="1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1"/>
      <c r="M850" s="10"/>
      <c r="N850" s="10"/>
      <c r="O850" s="12"/>
      <c r="P850" s="10"/>
      <c r="R850" s="12"/>
      <c r="S850" s="13"/>
      <c r="U850" s="12"/>
      <c r="V850" s="10"/>
      <c r="W850" s="14"/>
    </row>
    <row r="851" spans="2:23" s="9" customFormat="1" ht="17.25" customHeight="1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1"/>
      <c r="M851" s="10"/>
      <c r="N851" s="10"/>
      <c r="O851" s="12"/>
      <c r="P851" s="10"/>
      <c r="R851" s="12"/>
      <c r="S851" s="13"/>
      <c r="U851" s="12"/>
      <c r="V851" s="10"/>
      <c r="W851" s="14"/>
    </row>
    <row r="852" spans="2:23" s="9" customFormat="1" ht="17.25" customHeight="1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1"/>
      <c r="M852" s="10"/>
      <c r="N852" s="10"/>
      <c r="O852" s="12"/>
      <c r="P852" s="10"/>
      <c r="R852" s="12"/>
      <c r="S852" s="13"/>
      <c r="U852" s="12"/>
      <c r="V852" s="10"/>
      <c r="W852" s="14"/>
    </row>
    <row r="853" spans="2:23" s="9" customFormat="1" ht="17.25" customHeight="1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1"/>
      <c r="M853" s="10"/>
      <c r="N853" s="10"/>
      <c r="O853" s="12"/>
      <c r="P853" s="10"/>
      <c r="R853" s="12"/>
      <c r="S853" s="13"/>
      <c r="U853" s="12"/>
      <c r="V853" s="10"/>
      <c r="W853" s="14"/>
    </row>
    <row r="854" spans="2:23" s="9" customFormat="1" ht="17.25" customHeight="1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1"/>
      <c r="M854" s="10"/>
      <c r="N854" s="10"/>
      <c r="O854" s="12"/>
      <c r="P854" s="10"/>
      <c r="R854" s="12"/>
      <c r="S854" s="13"/>
      <c r="U854" s="12"/>
      <c r="V854" s="10"/>
      <c r="W854" s="14"/>
    </row>
    <row r="855" spans="2:23" s="9" customFormat="1" ht="17.25" customHeight="1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1"/>
      <c r="M855" s="10"/>
      <c r="N855" s="10"/>
      <c r="O855" s="12"/>
      <c r="P855" s="10"/>
      <c r="R855" s="12"/>
      <c r="S855" s="13"/>
      <c r="U855" s="12"/>
      <c r="V855" s="10"/>
      <c r="W855" s="14"/>
    </row>
    <row r="856" spans="2:23" s="9" customFormat="1" ht="17.25" customHeight="1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1"/>
      <c r="M856" s="10"/>
      <c r="N856" s="10"/>
      <c r="O856" s="12"/>
      <c r="P856" s="10"/>
      <c r="R856" s="12"/>
      <c r="S856" s="13"/>
      <c r="U856" s="12"/>
      <c r="V856" s="10"/>
      <c r="W856" s="14"/>
    </row>
    <row r="857" spans="2:23" s="9" customFormat="1" ht="17.25" customHeight="1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1"/>
      <c r="M857" s="10"/>
      <c r="N857" s="10"/>
      <c r="O857" s="12"/>
      <c r="P857" s="10"/>
      <c r="R857" s="12"/>
      <c r="S857" s="13"/>
      <c r="U857" s="12"/>
      <c r="V857" s="10"/>
      <c r="W857" s="14"/>
    </row>
    <row r="858" spans="2:23" s="9" customFormat="1" ht="17.25" customHeight="1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1"/>
      <c r="M858" s="10"/>
      <c r="N858" s="10"/>
      <c r="O858" s="12"/>
      <c r="P858" s="10"/>
      <c r="R858" s="12"/>
      <c r="S858" s="13"/>
      <c r="U858" s="12"/>
      <c r="V858" s="10"/>
      <c r="W858" s="14"/>
    </row>
    <row r="859" spans="2:23" s="9" customFormat="1" ht="17.25" customHeight="1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1"/>
      <c r="M859" s="10"/>
      <c r="N859" s="10"/>
      <c r="O859" s="12"/>
      <c r="P859" s="10"/>
      <c r="R859" s="12"/>
      <c r="S859" s="13"/>
      <c r="U859" s="12"/>
      <c r="V859" s="10"/>
      <c r="W859" s="14"/>
    </row>
    <row r="860" spans="2:23" s="9" customFormat="1" ht="17.25" customHeight="1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1"/>
      <c r="M860" s="10"/>
      <c r="N860" s="10"/>
      <c r="O860" s="12"/>
      <c r="P860" s="10"/>
      <c r="R860" s="12"/>
      <c r="S860" s="13"/>
      <c r="U860" s="12"/>
      <c r="V860" s="10"/>
      <c r="W860" s="14"/>
    </row>
    <row r="861" spans="2:23" s="9" customFormat="1" ht="17.25" customHeight="1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1"/>
      <c r="M861" s="10"/>
      <c r="N861" s="10"/>
      <c r="O861" s="12"/>
      <c r="P861" s="10"/>
      <c r="R861" s="12"/>
      <c r="S861" s="13"/>
      <c r="U861" s="12"/>
      <c r="V861" s="10"/>
      <c r="W861" s="14"/>
    </row>
    <row r="862" spans="2:23" s="9" customFormat="1" ht="17.25" customHeight="1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1"/>
      <c r="M862" s="10"/>
      <c r="N862" s="10"/>
      <c r="O862" s="12"/>
      <c r="P862" s="10"/>
      <c r="R862" s="12"/>
      <c r="S862" s="13"/>
      <c r="U862" s="12"/>
      <c r="V862" s="10"/>
      <c r="W862" s="14"/>
    </row>
    <row r="863" spans="2:23" s="9" customFormat="1" ht="17.25" customHeight="1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1"/>
      <c r="M863" s="10"/>
      <c r="N863" s="10"/>
      <c r="O863" s="12"/>
      <c r="P863" s="10"/>
      <c r="R863" s="12"/>
      <c r="S863" s="13"/>
      <c r="U863" s="12"/>
      <c r="V863" s="10"/>
      <c r="W863" s="14"/>
    </row>
    <row r="864" spans="2:23" s="9" customFormat="1" ht="17.25" customHeight="1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1"/>
      <c r="M864" s="10"/>
      <c r="N864" s="10"/>
      <c r="O864" s="12"/>
      <c r="P864" s="10"/>
      <c r="R864" s="12"/>
      <c r="S864" s="13"/>
      <c r="U864" s="12"/>
      <c r="V864" s="10"/>
      <c r="W864" s="14"/>
    </row>
    <row r="865" spans="2:23" s="9" customFormat="1" ht="17.25" customHeight="1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1"/>
      <c r="M865" s="10"/>
      <c r="N865" s="10"/>
      <c r="O865" s="12"/>
      <c r="P865" s="10"/>
      <c r="R865" s="12"/>
      <c r="S865" s="13"/>
      <c r="U865" s="12"/>
      <c r="V865" s="10"/>
      <c r="W865" s="14"/>
    </row>
    <row r="866" spans="2:23" s="9" customFormat="1" ht="17.25" customHeight="1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1"/>
      <c r="M866" s="10"/>
      <c r="N866" s="10"/>
      <c r="O866" s="12"/>
      <c r="P866" s="10"/>
      <c r="R866" s="12"/>
      <c r="S866" s="13"/>
      <c r="U866" s="12"/>
      <c r="V866" s="10"/>
      <c r="W866" s="14"/>
    </row>
    <row r="867" spans="2:23" s="9" customFormat="1" ht="17.25" customHeight="1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1"/>
      <c r="M867" s="10"/>
      <c r="N867" s="10"/>
      <c r="O867" s="12"/>
      <c r="P867" s="10"/>
      <c r="R867" s="12"/>
      <c r="S867" s="13"/>
      <c r="U867" s="12"/>
      <c r="V867" s="10"/>
      <c r="W867" s="14"/>
    </row>
    <row r="868" spans="2:23" s="9" customFormat="1" ht="17.25" customHeight="1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1"/>
      <c r="M868" s="10"/>
      <c r="N868" s="10"/>
      <c r="O868" s="12"/>
      <c r="P868" s="10"/>
      <c r="R868" s="12"/>
      <c r="S868" s="13"/>
      <c r="U868" s="12"/>
      <c r="V868" s="10"/>
      <c r="W868" s="14"/>
    </row>
    <row r="869" spans="2:23" s="9" customFormat="1" ht="17.25" customHeight="1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1"/>
      <c r="M869" s="10"/>
      <c r="N869" s="10"/>
      <c r="O869" s="12"/>
      <c r="P869" s="10"/>
      <c r="R869" s="12"/>
      <c r="S869" s="13"/>
      <c r="U869" s="12"/>
      <c r="V869" s="10"/>
      <c r="W869" s="14"/>
    </row>
    <row r="870" spans="2:23" s="9" customFormat="1" ht="17.25" customHeight="1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1"/>
      <c r="M870" s="10"/>
      <c r="N870" s="10"/>
      <c r="O870" s="12"/>
      <c r="P870" s="10"/>
      <c r="R870" s="12"/>
      <c r="S870" s="13"/>
      <c r="U870" s="12"/>
      <c r="V870" s="10"/>
      <c r="W870" s="14"/>
    </row>
    <row r="871" spans="2:23" s="9" customFormat="1" ht="17.25" customHeight="1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1"/>
      <c r="M871" s="10"/>
      <c r="N871" s="10"/>
      <c r="O871" s="12"/>
      <c r="P871" s="10"/>
      <c r="R871" s="12"/>
      <c r="S871" s="13"/>
      <c r="U871" s="12"/>
      <c r="V871" s="10"/>
      <c r="W871" s="14"/>
    </row>
    <row r="872" spans="2:23" s="9" customFormat="1" ht="17.25" customHeight="1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1"/>
      <c r="M872" s="10"/>
      <c r="N872" s="10"/>
      <c r="O872" s="12"/>
      <c r="P872" s="10"/>
      <c r="R872" s="12"/>
      <c r="S872" s="13"/>
      <c r="U872" s="12"/>
      <c r="V872" s="10"/>
      <c r="W872" s="14"/>
    </row>
    <row r="873" spans="2:23" s="9" customFormat="1" ht="17.25" customHeight="1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1"/>
      <c r="M873" s="10"/>
      <c r="N873" s="10"/>
      <c r="O873" s="12"/>
      <c r="P873" s="10"/>
      <c r="R873" s="12"/>
      <c r="S873" s="13"/>
      <c r="U873" s="12"/>
      <c r="V873" s="10"/>
      <c r="W873" s="14"/>
    </row>
    <row r="874" spans="2:23" s="9" customFormat="1" ht="17.25" customHeight="1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1"/>
      <c r="M874" s="10"/>
      <c r="N874" s="10"/>
      <c r="O874" s="12"/>
      <c r="P874" s="10"/>
      <c r="R874" s="12"/>
      <c r="S874" s="13"/>
      <c r="U874" s="12"/>
      <c r="V874" s="10"/>
      <c r="W874" s="14"/>
    </row>
    <row r="875" spans="2:23" s="9" customFormat="1" ht="17.25" customHeight="1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1"/>
      <c r="M875" s="10"/>
      <c r="N875" s="10"/>
      <c r="O875" s="12"/>
      <c r="P875" s="10"/>
      <c r="R875" s="12"/>
      <c r="S875" s="13"/>
      <c r="U875" s="12"/>
      <c r="V875" s="10"/>
      <c r="W875" s="14"/>
    </row>
    <row r="876" spans="2:23" s="9" customFormat="1" ht="17.25" customHeight="1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1"/>
      <c r="M876" s="10"/>
      <c r="N876" s="10"/>
      <c r="O876" s="12"/>
      <c r="P876" s="10"/>
      <c r="R876" s="12"/>
      <c r="S876" s="13"/>
      <c r="U876" s="12"/>
      <c r="V876" s="10"/>
      <c r="W876" s="14"/>
    </row>
    <row r="877" spans="2:23" s="9" customFormat="1" ht="17.25" customHeight="1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1"/>
      <c r="M877" s="10"/>
      <c r="N877" s="10"/>
      <c r="O877" s="12"/>
      <c r="P877" s="10"/>
      <c r="R877" s="12"/>
      <c r="S877" s="13"/>
      <c r="U877" s="12"/>
      <c r="V877" s="10"/>
      <c r="W877" s="14"/>
    </row>
    <row r="878" spans="2:23" s="9" customFormat="1" ht="17.25" customHeight="1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1"/>
      <c r="M878" s="10"/>
      <c r="N878" s="10"/>
      <c r="O878" s="12"/>
      <c r="P878" s="10"/>
      <c r="R878" s="12"/>
      <c r="S878" s="13"/>
      <c r="U878" s="12"/>
      <c r="V878" s="10"/>
      <c r="W878" s="14"/>
    </row>
    <row r="879" spans="2:23" s="9" customFormat="1" ht="17.25" customHeight="1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1"/>
      <c r="M879" s="10"/>
      <c r="N879" s="10"/>
      <c r="O879" s="12"/>
      <c r="P879" s="10"/>
      <c r="R879" s="12"/>
      <c r="S879" s="13"/>
      <c r="U879" s="12"/>
      <c r="V879" s="10"/>
      <c r="W879" s="14"/>
    </row>
    <row r="880" spans="2:23" s="9" customFormat="1" ht="17.25" customHeight="1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1"/>
      <c r="M880" s="10"/>
      <c r="N880" s="10"/>
      <c r="O880" s="12"/>
      <c r="P880" s="10"/>
      <c r="R880" s="12"/>
      <c r="S880" s="13"/>
      <c r="U880" s="12"/>
      <c r="V880" s="10"/>
      <c r="W880" s="14"/>
    </row>
    <row r="881" spans="2:23" s="9" customFormat="1" ht="17.25" customHeight="1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1"/>
      <c r="M881" s="10"/>
      <c r="N881" s="10"/>
      <c r="O881" s="12"/>
      <c r="P881" s="10"/>
      <c r="R881" s="12"/>
      <c r="S881" s="13"/>
      <c r="U881" s="12"/>
      <c r="V881" s="10"/>
      <c r="W881" s="14"/>
    </row>
    <row r="882" spans="2:23" s="9" customFormat="1" ht="17.25" customHeight="1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1"/>
      <c r="M882" s="10"/>
      <c r="N882" s="10"/>
      <c r="O882" s="12"/>
      <c r="P882" s="10"/>
      <c r="R882" s="12"/>
      <c r="S882" s="13"/>
      <c r="U882" s="12"/>
      <c r="V882" s="10"/>
      <c r="W882" s="14"/>
    </row>
    <row r="883" spans="2:23" s="9" customFormat="1" ht="17.25" customHeight="1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1"/>
      <c r="M883" s="10"/>
      <c r="N883" s="10"/>
      <c r="O883" s="12"/>
      <c r="P883" s="10"/>
      <c r="R883" s="12"/>
      <c r="S883" s="13"/>
      <c r="U883" s="12"/>
      <c r="V883" s="10"/>
      <c r="W883" s="14"/>
    </row>
    <row r="884" spans="2:23" s="9" customFormat="1" ht="17.25" customHeight="1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1"/>
      <c r="M884" s="10"/>
      <c r="N884" s="10"/>
      <c r="O884" s="12"/>
      <c r="P884" s="10"/>
      <c r="R884" s="12"/>
      <c r="S884" s="13"/>
      <c r="U884" s="12"/>
      <c r="V884" s="10"/>
      <c r="W884" s="14"/>
    </row>
    <row r="885" spans="2:23" s="9" customFormat="1" ht="17.25" customHeight="1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1"/>
      <c r="M885" s="10"/>
      <c r="N885" s="10"/>
      <c r="O885" s="12"/>
      <c r="P885" s="10"/>
      <c r="R885" s="12"/>
      <c r="S885" s="13"/>
      <c r="U885" s="12"/>
      <c r="V885" s="10"/>
      <c r="W885" s="14"/>
    </row>
    <row r="886" spans="2:23" s="9" customFormat="1" ht="17.25" customHeight="1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1"/>
      <c r="M886" s="10"/>
      <c r="N886" s="10"/>
      <c r="O886" s="12"/>
      <c r="P886" s="10"/>
      <c r="R886" s="12"/>
      <c r="S886" s="13"/>
      <c r="U886" s="12"/>
      <c r="V886" s="10"/>
      <c r="W886" s="14"/>
    </row>
    <row r="887" spans="2:23" s="9" customFormat="1" ht="17.25" customHeight="1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1"/>
      <c r="M887" s="10"/>
      <c r="N887" s="10"/>
      <c r="O887" s="12"/>
      <c r="P887" s="10"/>
      <c r="R887" s="12"/>
      <c r="S887" s="13"/>
      <c r="U887" s="12"/>
      <c r="V887" s="10"/>
      <c r="W887" s="14"/>
    </row>
    <row r="888" spans="2:23" s="9" customFormat="1" ht="17.25" customHeight="1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1"/>
      <c r="M888" s="10"/>
      <c r="N888" s="10"/>
      <c r="O888" s="12"/>
      <c r="P888" s="10"/>
      <c r="R888" s="12"/>
      <c r="S888" s="13"/>
      <c r="U888" s="12"/>
      <c r="V888" s="10"/>
      <c r="W888" s="14"/>
    </row>
    <row r="889" spans="2:23" s="9" customFormat="1" ht="17.25" customHeight="1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1"/>
      <c r="M889" s="10"/>
      <c r="N889" s="10"/>
      <c r="O889" s="12"/>
      <c r="P889" s="10"/>
      <c r="R889" s="12"/>
      <c r="S889" s="13"/>
      <c r="U889" s="12"/>
      <c r="V889" s="10"/>
      <c r="W889" s="14"/>
    </row>
    <row r="890" spans="2:23" s="9" customFormat="1" ht="17.25" customHeight="1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1"/>
      <c r="M890" s="10"/>
      <c r="N890" s="10"/>
      <c r="O890" s="12"/>
      <c r="P890" s="10"/>
      <c r="R890" s="12"/>
      <c r="S890" s="13"/>
      <c r="U890" s="12"/>
      <c r="V890" s="10"/>
      <c r="W890" s="14"/>
    </row>
    <row r="891" spans="2:23" s="9" customFormat="1" ht="17.25" customHeight="1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1"/>
      <c r="M891" s="10"/>
      <c r="N891" s="10"/>
      <c r="O891" s="12"/>
      <c r="P891" s="10"/>
      <c r="R891" s="12"/>
      <c r="S891" s="13"/>
      <c r="U891" s="12"/>
      <c r="V891" s="10"/>
      <c r="W891" s="14"/>
    </row>
    <row r="892" spans="2:23" s="9" customFormat="1" ht="17.25" customHeight="1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1"/>
      <c r="M892" s="10"/>
      <c r="N892" s="10"/>
      <c r="O892" s="12"/>
      <c r="P892" s="10"/>
      <c r="R892" s="12"/>
      <c r="S892" s="13"/>
      <c r="U892" s="12"/>
      <c r="V892" s="10"/>
      <c r="W892" s="14"/>
    </row>
    <row r="893" spans="2:23" s="9" customFormat="1" ht="17.25" customHeight="1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1"/>
      <c r="M893" s="10"/>
      <c r="N893" s="10"/>
      <c r="O893" s="12"/>
      <c r="P893" s="10"/>
      <c r="R893" s="12"/>
      <c r="S893" s="13"/>
      <c r="U893" s="12"/>
      <c r="V893" s="10"/>
      <c r="W893" s="14"/>
    </row>
    <row r="894" spans="2:23" s="9" customFormat="1" ht="17.25" customHeight="1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1"/>
      <c r="M894" s="10"/>
      <c r="N894" s="10"/>
      <c r="O894" s="12"/>
      <c r="P894" s="10"/>
      <c r="R894" s="12"/>
      <c r="S894" s="13"/>
      <c r="U894" s="12"/>
      <c r="V894" s="10"/>
      <c r="W894" s="14"/>
    </row>
    <row r="895" spans="2:23" s="9" customFormat="1" ht="17.25" customHeight="1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1"/>
      <c r="M895" s="10"/>
      <c r="N895" s="10"/>
      <c r="O895" s="12"/>
      <c r="P895" s="10"/>
      <c r="R895" s="12"/>
      <c r="S895" s="13"/>
      <c r="U895" s="12"/>
      <c r="V895" s="10"/>
      <c r="W895" s="14"/>
    </row>
    <row r="896" spans="2:23" s="9" customFormat="1" ht="17.25" customHeight="1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1"/>
      <c r="M896" s="10"/>
      <c r="N896" s="10"/>
      <c r="O896" s="12"/>
      <c r="P896" s="10"/>
      <c r="R896" s="12"/>
      <c r="S896" s="13"/>
      <c r="U896" s="12"/>
      <c r="V896" s="10"/>
      <c r="W896" s="14"/>
    </row>
    <row r="897" spans="2:23" s="9" customFormat="1" ht="17.25" customHeight="1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1"/>
      <c r="M897" s="10"/>
      <c r="N897" s="10"/>
      <c r="O897" s="12"/>
      <c r="P897" s="10"/>
      <c r="R897" s="12"/>
      <c r="S897" s="13"/>
      <c r="U897" s="12"/>
      <c r="V897" s="10"/>
      <c r="W897" s="14"/>
    </row>
    <row r="898" spans="2:23" s="9" customFormat="1" ht="17.25" customHeight="1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1"/>
      <c r="M898" s="10"/>
      <c r="N898" s="10"/>
      <c r="O898" s="12"/>
      <c r="P898" s="10"/>
      <c r="R898" s="12"/>
      <c r="S898" s="13"/>
      <c r="U898" s="12"/>
      <c r="V898" s="10"/>
      <c r="W898" s="14"/>
    </row>
    <row r="899" spans="2:23" s="9" customFormat="1" ht="17.25" customHeight="1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1"/>
      <c r="M899" s="10"/>
      <c r="N899" s="10"/>
      <c r="O899" s="12"/>
      <c r="P899" s="10"/>
      <c r="R899" s="12"/>
      <c r="S899" s="13"/>
      <c r="U899" s="12"/>
      <c r="V899" s="10"/>
      <c r="W899" s="14"/>
    </row>
    <row r="900" spans="2:23" s="9" customFormat="1" ht="17.25" customHeight="1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1"/>
      <c r="M900" s="10"/>
      <c r="N900" s="10"/>
      <c r="O900" s="12"/>
      <c r="P900" s="10"/>
      <c r="R900" s="12"/>
      <c r="S900" s="13"/>
      <c r="U900" s="12"/>
      <c r="V900" s="10"/>
      <c r="W900" s="14"/>
    </row>
    <row r="901" spans="2:23" s="9" customFormat="1" ht="17.25" customHeight="1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1"/>
      <c r="M901" s="10"/>
      <c r="N901" s="10"/>
      <c r="O901" s="12"/>
      <c r="P901" s="10"/>
      <c r="R901" s="12"/>
      <c r="S901" s="13"/>
      <c r="U901" s="12"/>
      <c r="V901" s="10"/>
      <c r="W901" s="14"/>
    </row>
    <row r="902" spans="2:23" s="9" customFormat="1" ht="17.25" customHeight="1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1"/>
      <c r="M902" s="10"/>
      <c r="N902" s="10"/>
      <c r="O902" s="12"/>
      <c r="P902" s="10"/>
      <c r="R902" s="12"/>
      <c r="S902" s="13"/>
      <c r="U902" s="12"/>
      <c r="V902" s="10"/>
      <c r="W902" s="14"/>
    </row>
    <row r="903" spans="2:23" s="9" customFormat="1" ht="17.25" customHeight="1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1"/>
      <c r="M903" s="10"/>
      <c r="N903" s="10"/>
      <c r="O903" s="12"/>
      <c r="P903" s="10"/>
      <c r="R903" s="12"/>
      <c r="S903" s="13"/>
      <c r="U903" s="12"/>
      <c r="V903" s="10"/>
      <c r="W903" s="14"/>
    </row>
    <row r="904" spans="2:23" s="9" customFormat="1" ht="17.25" customHeight="1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1"/>
      <c r="M904" s="10"/>
      <c r="N904" s="10"/>
      <c r="O904" s="12"/>
      <c r="P904" s="10"/>
      <c r="R904" s="12"/>
      <c r="S904" s="13"/>
      <c r="U904" s="12"/>
      <c r="V904" s="10"/>
      <c r="W904" s="14"/>
    </row>
    <row r="905" spans="2:23" s="9" customFormat="1" ht="17.25" customHeight="1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1"/>
      <c r="M905" s="10"/>
      <c r="N905" s="10"/>
      <c r="O905" s="12"/>
      <c r="P905" s="10"/>
      <c r="R905" s="12"/>
      <c r="S905" s="13"/>
      <c r="U905" s="12"/>
      <c r="V905" s="10"/>
      <c r="W905" s="14"/>
    </row>
    <row r="906" spans="2:23" s="9" customFormat="1" ht="17.25" customHeight="1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1"/>
      <c r="M906" s="10"/>
      <c r="N906" s="10"/>
      <c r="O906" s="12"/>
      <c r="P906" s="10"/>
      <c r="R906" s="12"/>
      <c r="S906" s="13"/>
      <c r="U906" s="12"/>
      <c r="V906" s="10"/>
      <c r="W906" s="14"/>
    </row>
    <row r="907" spans="2:23" s="9" customFormat="1" ht="17.25" customHeight="1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1"/>
      <c r="M907" s="10"/>
      <c r="N907" s="10"/>
      <c r="O907" s="12"/>
      <c r="P907" s="10"/>
      <c r="R907" s="12"/>
      <c r="S907" s="13"/>
      <c r="U907" s="12"/>
      <c r="V907" s="10"/>
      <c r="W907" s="14"/>
    </row>
    <row r="908" spans="2:23" s="9" customFormat="1" ht="17.25" customHeight="1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1"/>
      <c r="M908" s="10"/>
      <c r="N908" s="10"/>
      <c r="O908" s="12"/>
      <c r="P908" s="10"/>
      <c r="R908" s="12"/>
      <c r="S908" s="13"/>
      <c r="U908" s="12"/>
      <c r="V908" s="10"/>
      <c r="W908" s="14"/>
    </row>
    <row r="909" spans="2:23" s="9" customFormat="1" ht="17.25" customHeight="1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1"/>
      <c r="M909" s="10"/>
      <c r="N909" s="10"/>
      <c r="O909" s="12"/>
      <c r="P909" s="10"/>
      <c r="R909" s="12"/>
      <c r="S909" s="13"/>
      <c r="U909" s="12"/>
      <c r="V909" s="10"/>
      <c r="W909" s="14"/>
    </row>
    <row r="910" spans="2:23" s="9" customFormat="1" ht="17.25" customHeight="1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1"/>
      <c r="M910" s="10"/>
      <c r="N910" s="10"/>
      <c r="O910" s="12"/>
      <c r="P910" s="10"/>
      <c r="R910" s="12"/>
      <c r="S910" s="13"/>
      <c r="U910" s="12"/>
      <c r="V910" s="10"/>
      <c r="W910" s="14"/>
    </row>
    <row r="911" spans="2:23" s="9" customFormat="1" ht="17.25" customHeight="1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1"/>
      <c r="M911" s="10"/>
      <c r="N911" s="10"/>
      <c r="O911" s="12"/>
      <c r="P911" s="10"/>
      <c r="R911" s="12"/>
      <c r="S911" s="13"/>
      <c r="U911" s="12"/>
      <c r="V911" s="10"/>
      <c r="W911" s="14"/>
    </row>
    <row r="912" spans="2:23" s="9" customFormat="1" ht="17.25" customHeight="1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1"/>
      <c r="M912" s="10"/>
      <c r="N912" s="10"/>
      <c r="O912" s="12"/>
      <c r="P912" s="10"/>
      <c r="R912" s="12"/>
      <c r="S912" s="13"/>
      <c r="U912" s="12"/>
      <c r="V912" s="10"/>
      <c r="W912" s="14"/>
    </row>
    <row r="913" spans="2:23" s="9" customFormat="1" ht="17.25" customHeight="1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1"/>
      <c r="M913" s="10"/>
      <c r="N913" s="10"/>
      <c r="O913" s="12"/>
      <c r="P913" s="10"/>
      <c r="R913" s="12"/>
      <c r="S913" s="13"/>
      <c r="U913" s="12"/>
      <c r="V913" s="10"/>
      <c r="W913" s="14"/>
    </row>
    <row r="914" spans="2:23" s="9" customFormat="1" ht="17.25" customHeight="1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1"/>
      <c r="M914" s="10"/>
      <c r="N914" s="10"/>
      <c r="O914" s="12"/>
      <c r="P914" s="10"/>
      <c r="R914" s="12"/>
      <c r="S914" s="13"/>
      <c r="U914" s="12"/>
      <c r="V914" s="10"/>
      <c r="W914" s="14"/>
    </row>
    <row r="915" spans="2:23" s="9" customFormat="1" ht="17.25" customHeight="1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1"/>
      <c r="M915" s="10"/>
      <c r="N915" s="10"/>
      <c r="O915" s="12"/>
      <c r="P915" s="10"/>
      <c r="R915" s="12"/>
      <c r="S915" s="13"/>
      <c r="U915" s="12"/>
      <c r="V915" s="10"/>
      <c r="W915" s="14"/>
    </row>
    <row r="916" spans="2:23" s="9" customFormat="1" ht="17.25" customHeight="1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1"/>
      <c r="M916" s="10"/>
      <c r="N916" s="10"/>
      <c r="O916" s="12"/>
      <c r="P916" s="10"/>
      <c r="R916" s="12"/>
      <c r="S916" s="13"/>
      <c r="U916" s="12"/>
      <c r="V916" s="10"/>
      <c r="W916" s="14"/>
    </row>
    <row r="917" spans="2:23" s="9" customFormat="1" ht="17.25" customHeight="1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1"/>
      <c r="M917" s="10"/>
      <c r="N917" s="10"/>
      <c r="O917" s="12"/>
      <c r="P917" s="10"/>
      <c r="R917" s="12"/>
      <c r="S917" s="13"/>
      <c r="U917" s="12"/>
      <c r="V917" s="10"/>
      <c r="W917" s="14"/>
    </row>
    <row r="918" spans="2:23" s="9" customFormat="1" ht="17.25" customHeight="1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1"/>
      <c r="M918" s="10"/>
      <c r="N918" s="10"/>
      <c r="O918" s="12"/>
      <c r="P918" s="10"/>
      <c r="R918" s="12"/>
      <c r="S918" s="13"/>
      <c r="U918" s="12"/>
      <c r="V918" s="10"/>
      <c r="W918" s="14"/>
    </row>
    <row r="919" spans="2:23" s="9" customFormat="1" ht="17.25" customHeight="1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1"/>
      <c r="M919" s="10"/>
      <c r="N919" s="10"/>
      <c r="O919" s="12"/>
      <c r="P919" s="10"/>
      <c r="R919" s="12"/>
      <c r="S919" s="13"/>
      <c r="U919" s="12"/>
      <c r="V919" s="10"/>
      <c r="W919" s="14"/>
    </row>
    <row r="920" spans="2:23" s="9" customFormat="1" ht="17.25" customHeight="1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1"/>
      <c r="M920" s="10"/>
      <c r="N920" s="10"/>
      <c r="O920" s="12"/>
      <c r="P920" s="10"/>
      <c r="R920" s="12"/>
      <c r="S920" s="13"/>
      <c r="U920" s="12"/>
      <c r="V920" s="10"/>
      <c r="W920" s="14"/>
    </row>
    <row r="921" spans="2:23" s="9" customFormat="1" ht="17.25" customHeight="1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1"/>
      <c r="M921" s="10"/>
      <c r="N921" s="10"/>
      <c r="O921" s="12"/>
      <c r="P921" s="10"/>
      <c r="R921" s="12"/>
      <c r="S921" s="13"/>
      <c r="U921" s="12"/>
      <c r="V921" s="10"/>
      <c r="W921" s="14"/>
    </row>
    <row r="922" spans="2:23" s="9" customFormat="1" ht="17.25" customHeight="1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1"/>
      <c r="M922" s="10"/>
      <c r="N922" s="10"/>
      <c r="O922" s="12"/>
      <c r="P922" s="10"/>
      <c r="R922" s="12"/>
      <c r="S922" s="13"/>
      <c r="U922" s="12"/>
      <c r="V922" s="10"/>
      <c r="W922" s="14"/>
    </row>
    <row r="923" spans="2:23" s="9" customFormat="1" ht="17.25" customHeight="1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1"/>
      <c r="M923" s="10"/>
      <c r="N923" s="10"/>
      <c r="O923" s="12"/>
      <c r="P923" s="10"/>
      <c r="R923" s="12"/>
      <c r="S923" s="13"/>
      <c r="U923" s="12"/>
      <c r="V923" s="10"/>
      <c r="W923" s="14"/>
    </row>
    <row r="924" spans="2:23" s="9" customFormat="1" ht="17.25" customHeight="1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1"/>
      <c r="M924" s="10"/>
      <c r="N924" s="10"/>
      <c r="O924" s="12"/>
      <c r="P924" s="10"/>
      <c r="R924" s="12"/>
      <c r="S924" s="13"/>
      <c r="U924" s="12"/>
      <c r="V924" s="10"/>
      <c r="W924" s="14"/>
    </row>
    <row r="925" spans="2:23" s="9" customFormat="1" ht="17.25" customHeight="1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1"/>
      <c r="M925" s="10"/>
      <c r="N925" s="10"/>
      <c r="O925" s="12"/>
      <c r="P925" s="10"/>
      <c r="R925" s="12"/>
      <c r="S925" s="13"/>
      <c r="U925" s="12"/>
      <c r="V925" s="10"/>
      <c r="W925" s="14"/>
    </row>
    <row r="926" spans="2:23" s="9" customFormat="1" ht="17.25" customHeight="1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1"/>
      <c r="M926" s="10"/>
      <c r="N926" s="10"/>
      <c r="O926" s="12"/>
      <c r="P926" s="10"/>
      <c r="R926" s="12"/>
      <c r="S926" s="13"/>
      <c r="U926" s="12"/>
      <c r="V926" s="10"/>
      <c r="W926" s="14"/>
    </row>
    <row r="927" spans="2:23" s="9" customFormat="1" ht="17.25" customHeight="1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1"/>
      <c r="M927" s="10"/>
      <c r="N927" s="10"/>
      <c r="O927" s="12"/>
      <c r="P927" s="10"/>
      <c r="R927" s="12"/>
      <c r="S927" s="13"/>
      <c r="U927" s="12"/>
      <c r="V927" s="10"/>
      <c r="W927" s="14"/>
    </row>
    <row r="928" spans="2:23" s="9" customFormat="1" ht="17.25" customHeight="1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1"/>
      <c r="M928" s="10"/>
      <c r="N928" s="10"/>
      <c r="O928" s="12"/>
      <c r="P928" s="10"/>
      <c r="R928" s="12"/>
      <c r="S928" s="13"/>
      <c r="U928" s="12"/>
      <c r="V928" s="10"/>
      <c r="W928" s="14"/>
    </row>
    <row r="929" spans="2:23" s="9" customFormat="1" ht="17.25" customHeight="1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1"/>
      <c r="M929" s="10"/>
      <c r="N929" s="10"/>
      <c r="O929" s="12"/>
      <c r="P929" s="10"/>
      <c r="R929" s="12"/>
      <c r="S929" s="13"/>
      <c r="U929" s="12"/>
      <c r="V929" s="10"/>
      <c r="W929" s="14"/>
    </row>
    <row r="930" spans="2:23" s="9" customFormat="1" ht="17.25" customHeight="1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1"/>
      <c r="M930" s="10"/>
      <c r="N930" s="10"/>
      <c r="O930" s="12"/>
      <c r="P930" s="10"/>
      <c r="R930" s="12"/>
      <c r="S930" s="13"/>
      <c r="U930" s="12"/>
      <c r="V930" s="10"/>
      <c r="W930" s="14"/>
    </row>
    <row r="931" spans="2:23" s="9" customFormat="1" ht="17.25" customHeight="1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1"/>
      <c r="M931" s="10"/>
      <c r="N931" s="10"/>
      <c r="O931" s="12"/>
      <c r="P931" s="10"/>
      <c r="R931" s="12"/>
      <c r="S931" s="13"/>
      <c r="U931" s="12"/>
      <c r="V931" s="10"/>
      <c r="W931" s="14"/>
    </row>
    <row r="932" spans="2:23" s="9" customFormat="1" ht="17.25" customHeight="1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1"/>
      <c r="M932" s="10"/>
      <c r="N932" s="10"/>
      <c r="O932" s="12"/>
      <c r="P932" s="10"/>
      <c r="R932" s="12"/>
      <c r="S932" s="13"/>
      <c r="U932" s="12"/>
      <c r="V932" s="10"/>
      <c r="W932" s="14"/>
    </row>
    <row r="933" spans="2:23" s="9" customFormat="1" ht="17.25" customHeight="1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1"/>
      <c r="M933" s="10"/>
      <c r="N933" s="10"/>
      <c r="O933" s="12"/>
      <c r="P933" s="10"/>
      <c r="R933" s="12"/>
      <c r="S933" s="13"/>
      <c r="U933" s="12"/>
      <c r="V933" s="10"/>
      <c r="W933" s="14"/>
    </row>
    <row r="934" spans="2:23" s="9" customFormat="1" ht="17.25" customHeight="1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1"/>
      <c r="M934" s="10"/>
      <c r="N934" s="10"/>
      <c r="O934" s="12"/>
      <c r="P934" s="10"/>
      <c r="R934" s="12"/>
      <c r="S934" s="13"/>
      <c r="U934" s="12"/>
      <c r="V934" s="10"/>
      <c r="W934" s="14"/>
    </row>
    <row r="935" spans="2:23" s="9" customFormat="1" ht="17.25" customHeight="1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1"/>
      <c r="M935" s="10"/>
      <c r="N935" s="10"/>
      <c r="O935" s="12"/>
      <c r="P935" s="10"/>
      <c r="R935" s="12"/>
      <c r="S935" s="13"/>
      <c r="U935" s="12"/>
      <c r="V935" s="10"/>
      <c r="W935" s="14"/>
    </row>
    <row r="936" spans="2:23" s="9" customFormat="1" ht="17.25" customHeight="1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1"/>
      <c r="M936" s="10"/>
      <c r="N936" s="10"/>
      <c r="O936" s="12"/>
      <c r="P936" s="10"/>
      <c r="R936" s="12"/>
      <c r="S936" s="13"/>
      <c r="U936" s="12"/>
      <c r="V936" s="10"/>
      <c r="W936" s="14"/>
    </row>
    <row r="937" spans="2:23" s="9" customFormat="1" ht="17.25" customHeight="1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1"/>
      <c r="M937" s="10"/>
      <c r="N937" s="10"/>
      <c r="O937" s="12"/>
      <c r="P937" s="10"/>
      <c r="R937" s="12"/>
      <c r="S937" s="13"/>
      <c r="U937" s="12"/>
      <c r="V937" s="10"/>
      <c r="W937" s="14"/>
    </row>
    <row r="938" spans="2:23" s="9" customFormat="1" ht="17.25" customHeight="1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1"/>
      <c r="M938" s="10"/>
      <c r="N938" s="10"/>
      <c r="O938" s="12"/>
      <c r="P938" s="10"/>
      <c r="R938" s="12"/>
      <c r="S938" s="13"/>
      <c r="U938" s="12"/>
      <c r="V938" s="10"/>
      <c r="W938" s="14"/>
    </row>
    <row r="939" spans="2:23" s="9" customFormat="1" ht="17.25" customHeight="1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1"/>
      <c r="M939" s="10"/>
      <c r="N939" s="10"/>
      <c r="O939" s="12"/>
      <c r="P939" s="10"/>
      <c r="R939" s="12"/>
      <c r="S939" s="13"/>
      <c r="U939" s="12"/>
      <c r="V939" s="10"/>
      <c r="W939" s="14"/>
    </row>
    <row r="940" spans="2:23" s="9" customFormat="1" ht="17.25" customHeight="1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1"/>
      <c r="M940" s="10"/>
      <c r="N940" s="10"/>
      <c r="O940" s="12"/>
      <c r="P940" s="10"/>
      <c r="R940" s="12"/>
      <c r="S940" s="13"/>
      <c r="U940" s="12"/>
      <c r="V940" s="10"/>
      <c r="W940" s="14"/>
    </row>
    <row r="941" spans="2:23" s="9" customFormat="1" ht="17.25" customHeight="1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1"/>
      <c r="M941" s="10"/>
      <c r="N941" s="10"/>
      <c r="O941" s="12"/>
      <c r="P941" s="10"/>
      <c r="R941" s="12"/>
      <c r="S941" s="13"/>
      <c r="U941" s="12"/>
      <c r="V941" s="10"/>
      <c r="W941" s="14"/>
    </row>
    <row r="942" spans="2:23" s="9" customFormat="1" ht="17.25" customHeight="1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1"/>
      <c r="M942" s="10"/>
      <c r="N942" s="10"/>
      <c r="O942" s="12"/>
      <c r="P942" s="10"/>
      <c r="R942" s="12"/>
      <c r="S942" s="13"/>
      <c r="U942" s="12"/>
      <c r="V942" s="10"/>
      <c r="W942" s="14"/>
    </row>
    <row r="943" spans="2:23" s="9" customFormat="1" ht="17.25" customHeight="1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1"/>
      <c r="M943" s="10"/>
      <c r="N943" s="10"/>
      <c r="O943" s="12"/>
      <c r="P943" s="10"/>
      <c r="R943" s="12"/>
      <c r="S943" s="13"/>
      <c r="U943" s="12"/>
      <c r="V943" s="10"/>
      <c r="W943" s="14"/>
    </row>
    <row r="944" spans="2:23" s="9" customFormat="1" ht="17.25" customHeight="1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1"/>
      <c r="M944" s="10"/>
      <c r="N944" s="10"/>
      <c r="O944" s="12"/>
      <c r="P944" s="10"/>
      <c r="R944" s="12"/>
      <c r="S944" s="13"/>
      <c r="U944" s="12"/>
      <c r="V944" s="10"/>
      <c r="W944" s="14"/>
    </row>
    <row r="945" spans="2:23" s="9" customFormat="1" ht="17.25" customHeight="1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1"/>
      <c r="M945" s="10"/>
      <c r="N945" s="10"/>
      <c r="O945" s="12"/>
      <c r="P945" s="10"/>
      <c r="R945" s="12"/>
      <c r="S945" s="13"/>
      <c r="U945" s="12"/>
      <c r="V945" s="10"/>
      <c r="W945" s="14"/>
    </row>
    <row r="946" spans="2:23" s="9" customFormat="1" ht="17.25" customHeight="1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1"/>
      <c r="M946" s="10"/>
      <c r="N946" s="10"/>
      <c r="O946" s="12"/>
      <c r="P946" s="10"/>
      <c r="R946" s="12"/>
      <c r="S946" s="13"/>
      <c r="U946" s="12"/>
      <c r="V946" s="10"/>
      <c r="W946" s="14"/>
    </row>
    <row r="947" spans="2:23" s="9" customFormat="1" ht="17.25" customHeight="1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1"/>
      <c r="M947" s="10"/>
      <c r="N947" s="10"/>
      <c r="O947" s="12"/>
      <c r="P947" s="10"/>
      <c r="R947" s="12"/>
      <c r="S947" s="13"/>
      <c r="U947" s="12"/>
      <c r="V947" s="10"/>
      <c r="W947" s="14"/>
    </row>
    <row r="948" spans="2:23" s="9" customFormat="1" ht="17.25" customHeight="1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1"/>
      <c r="M948" s="10"/>
      <c r="N948" s="10"/>
      <c r="O948" s="12"/>
      <c r="P948" s="10"/>
      <c r="R948" s="12"/>
      <c r="S948" s="13"/>
      <c r="U948" s="12"/>
      <c r="V948" s="10"/>
      <c r="W948" s="14"/>
    </row>
    <row r="949" spans="2:23" s="9" customFormat="1" ht="17.25" customHeight="1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1"/>
      <c r="M949" s="10"/>
      <c r="N949" s="10"/>
      <c r="O949" s="12"/>
      <c r="P949" s="10"/>
      <c r="R949" s="12"/>
      <c r="S949" s="13"/>
      <c r="U949" s="12"/>
      <c r="V949" s="10"/>
      <c r="W949" s="14"/>
    </row>
    <row r="950" spans="2:23" s="9" customFormat="1" ht="17.25" customHeight="1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1"/>
      <c r="M950" s="10"/>
      <c r="N950" s="10"/>
      <c r="O950" s="12"/>
      <c r="P950" s="10"/>
      <c r="R950" s="12"/>
      <c r="S950" s="13"/>
      <c r="U950" s="12"/>
      <c r="V950" s="10"/>
      <c r="W950" s="14"/>
    </row>
    <row r="951" spans="2:23" s="9" customFormat="1" ht="17.25" customHeight="1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1"/>
      <c r="M951" s="10"/>
      <c r="N951" s="10"/>
      <c r="O951" s="12"/>
      <c r="P951" s="10"/>
      <c r="R951" s="12"/>
      <c r="S951" s="13"/>
      <c r="U951" s="12"/>
      <c r="V951" s="10"/>
      <c r="W951" s="14"/>
    </row>
    <row r="952" spans="2:23" s="9" customFormat="1" ht="17.25" customHeight="1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1"/>
      <c r="M952" s="10"/>
      <c r="N952" s="10"/>
      <c r="O952" s="12"/>
      <c r="P952" s="10"/>
      <c r="R952" s="12"/>
      <c r="S952" s="13"/>
      <c r="U952" s="12"/>
      <c r="V952" s="10"/>
      <c r="W952" s="14"/>
    </row>
    <row r="953" spans="2:23" s="9" customFormat="1" ht="17.25" customHeight="1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1"/>
      <c r="M953" s="10"/>
      <c r="N953" s="10"/>
      <c r="O953" s="12"/>
      <c r="P953" s="10"/>
      <c r="R953" s="12"/>
      <c r="S953" s="13"/>
      <c r="U953" s="12"/>
      <c r="V953" s="10"/>
      <c r="W953" s="14"/>
    </row>
    <row r="954" spans="2:23" s="9" customFormat="1" ht="17.25" customHeight="1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1"/>
      <c r="M954" s="10"/>
      <c r="N954" s="10"/>
      <c r="O954" s="12"/>
      <c r="P954" s="10"/>
      <c r="R954" s="12"/>
      <c r="S954" s="13"/>
      <c r="U954" s="12"/>
      <c r="V954" s="10"/>
      <c r="W954" s="14"/>
    </row>
    <row r="955" spans="2:23" s="9" customFormat="1" ht="17.25" customHeight="1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1"/>
      <c r="M955" s="10"/>
      <c r="N955" s="10"/>
      <c r="O955" s="12"/>
      <c r="P955" s="10"/>
      <c r="R955" s="12"/>
      <c r="S955" s="13"/>
      <c r="U955" s="12"/>
      <c r="V955" s="10"/>
      <c r="W955" s="14"/>
    </row>
    <row r="956" spans="2:23" s="9" customFormat="1" ht="17.25" customHeight="1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1"/>
      <c r="M956" s="10"/>
      <c r="N956" s="10"/>
      <c r="O956" s="12"/>
      <c r="P956" s="10"/>
      <c r="R956" s="12"/>
      <c r="S956" s="13"/>
      <c r="U956" s="12"/>
      <c r="V956" s="10"/>
      <c r="W956" s="14"/>
    </row>
    <row r="957" spans="2:23" s="9" customFormat="1" ht="17.25" customHeight="1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1"/>
      <c r="M957" s="10"/>
      <c r="N957" s="10"/>
      <c r="O957" s="12"/>
      <c r="P957" s="10"/>
      <c r="R957" s="12"/>
      <c r="S957" s="13"/>
      <c r="U957" s="12"/>
      <c r="V957" s="10"/>
      <c r="W957" s="14"/>
    </row>
    <row r="958" spans="2:23" s="9" customFormat="1" ht="17.25" customHeight="1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1"/>
      <c r="M958" s="10"/>
      <c r="N958" s="10"/>
      <c r="O958" s="12"/>
      <c r="P958" s="10"/>
      <c r="R958" s="12"/>
      <c r="S958" s="13"/>
      <c r="U958" s="12"/>
      <c r="V958" s="10"/>
      <c r="W958" s="14"/>
    </row>
    <row r="959" spans="2:23" s="9" customFormat="1" ht="17.25" customHeight="1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1"/>
      <c r="M959" s="10"/>
      <c r="N959" s="10"/>
      <c r="O959" s="12"/>
      <c r="P959" s="10"/>
      <c r="R959" s="12"/>
      <c r="S959" s="13"/>
      <c r="U959" s="12"/>
      <c r="V959" s="10"/>
      <c r="W959" s="14"/>
    </row>
    <row r="960" spans="2:23" s="9" customFormat="1" ht="17.25" customHeight="1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1"/>
      <c r="M960" s="10"/>
      <c r="N960" s="10"/>
      <c r="O960" s="12"/>
      <c r="P960" s="10"/>
      <c r="R960" s="12"/>
      <c r="S960" s="13"/>
      <c r="U960" s="12"/>
      <c r="V960" s="10"/>
      <c r="W960" s="14"/>
    </row>
    <row r="961" spans="2:23" s="9" customFormat="1" ht="17.25" customHeight="1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1"/>
      <c r="M961" s="10"/>
      <c r="N961" s="10"/>
      <c r="O961" s="12"/>
      <c r="P961" s="10"/>
      <c r="R961" s="12"/>
      <c r="S961" s="13"/>
      <c r="U961" s="12"/>
      <c r="V961" s="10"/>
      <c r="W961" s="14"/>
    </row>
    <row r="962" spans="2:23" s="9" customFormat="1" ht="17.25" customHeight="1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1"/>
      <c r="M962" s="10"/>
      <c r="N962" s="10"/>
      <c r="O962" s="12"/>
      <c r="P962" s="10"/>
      <c r="R962" s="12"/>
      <c r="S962" s="13"/>
      <c r="U962" s="12"/>
      <c r="V962" s="10"/>
      <c r="W962" s="14"/>
    </row>
    <row r="963" spans="2:23" s="9" customFormat="1" ht="17.25" customHeight="1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1"/>
      <c r="M963" s="10"/>
      <c r="N963" s="10"/>
      <c r="O963" s="12"/>
      <c r="P963" s="10"/>
      <c r="R963" s="12"/>
      <c r="S963" s="13"/>
      <c r="U963" s="12"/>
      <c r="V963" s="10"/>
      <c r="W963" s="14"/>
    </row>
    <row r="964" spans="2:23" s="9" customFormat="1" ht="17.25" customHeight="1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1"/>
      <c r="M964" s="10"/>
      <c r="N964" s="10"/>
      <c r="O964" s="12"/>
      <c r="P964" s="10"/>
      <c r="R964" s="12"/>
      <c r="S964" s="13"/>
      <c r="U964" s="12"/>
      <c r="V964" s="10"/>
      <c r="W964" s="14"/>
    </row>
    <row r="965" spans="2:23" s="9" customFormat="1" ht="17.25" customHeight="1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1"/>
      <c r="M965" s="10"/>
      <c r="N965" s="10"/>
      <c r="O965" s="12"/>
      <c r="P965" s="10"/>
      <c r="R965" s="12"/>
      <c r="S965" s="13"/>
      <c r="U965" s="12"/>
      <c r="V965" s="10"/>
      <c r="W965" s="14"/>
    </row>
    <row r="966" spans="2:23" s="9" customFormat="1" ht="17.25" customHeight="1"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1"/>
      <c r="M966" s="10"/>
      <c r="N966" s="10"/>
      <c r="O966" s="12"/>
      <c r="P966" s="10"/>
      <c r="R966" s="12"/>
      <c r="S966" s="13"/>
      <c r="U966" s="12"/>
      <c r="V966" s="10"/>
      <c r="W966" s="14"/>
    </row>
    <row r="967" spans="2:23" s="9" customFormat="1" ht="17.25" customHeight="1"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1"/>
      <c r="M967" s="10"/>
      <c r="N967" s="10"/>
      <c r="O967" s="12"/>
      <c r="P967" s="10"/>
      <c r="R967" s="12"/>
      <c r="S967" s="13"/>
      <c r="U967" s="12"/>
      <c r="V967" s="10"/>
      <c r="W967" s="14"/>
    </row>
    <row r="968" spans="2:23" s="9" customFormat="1" ht="17.25" customHeight="1"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1"/>
      <c r="M968" s="10"/>
      <c r="N968" s="10"/>
      <c r="O968" s="12"/>
      <c r="P968" s="10"/>
      <c r="R968" s="12"/>
      <c r="S968" s="13"/>
      <c r="U968" s="12"/>
      <c r="V968" s="10"/>
      <c r="W968" s="14"/>
    </row>
    <row r="969" spans="2:23" s="9" customFormat="1" ht="17.25" customHeight="1"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1"/>
      <c r="M969" s="10"/>
      <c r="N969" s="10"/>
      <c r="O969" s="12"/>
      <c r="P969" s="10"/>
      <c r="R969" s="12"/>
      <c r="S969" s="13"/>
      <c r="U969" s="12"/>
      <c r="V969" s="10"/>
      <c r="W969" s="14"/>
    </row>
    <row r="970" spans="2:23" s="9" customFormat="1" ht="17.25" customHeight="1"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1"/>
      <c r="M970" s="10"/>
      <c r="N970" s="10"/>
      <c r="O970" s="12"/>
      <c r="P970" s="10"/>
      <c r="R970" s="12"/>
      <c r="S970" s="13"/>
      <c r="U970" s="12"/>
      <c r="V970" s="10"/>
      <c r="W970" s="14"/>
    </row>
    <row r="971" spans="2:23" s="9" customFormat="1" ht="17.25" customHeight="1"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1"/>
      <c r="M971" s="10"/>
      <c r="N971" s="10"/>
      <c r="O971" s="12"/>
      <c r="P971" s="10"/>
      <c r="R971" s="12"/>
      <c r="S971" s="13"/>
      <c r="U971" s="12"/>
      <c r="V971" s="10"/>
      <c r="W971" s="14"/>
    </row>
    <row r="972" spans="2:23" s="9" customFormat="1" ht="17.25" customHeight="1"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1"/>
      <c r="M972" s="10"/>
      <c r="N972" s="10"/>
      <c r="O972" s="12"/>
      <c r="P972" s="10"/>
      <c r="R972" s="12"/>
      <c r="S972" s="13"/>
      <c r="U972" s="12"/>
      <c r="V972" s="10"/>
      <c r="W972" s="14"/>
    </row>
    <row r="973" spans="2:23" s="9" customFormat="1" ht="17.25" customHeight="1"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1"/>
      <c r="M973" s="10"/>
      <c r="N973" s="10"/>
      <c r="O973" s="12"/>
      <c r="P973" s="10"/>
      <c r="R973" s="12"/>
      <c r="S973" s="13"/>
      <c r="U973" s="12"/>
      <c r="V973" s="10"/>
      <c r="W973" s="14"/>
    </row>
    <row r="974" spans="2:23" s="9" customFormat="1" ht="17.25" customHeight="1"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1"/>
      <c r="M974" s="10"/>
      <c r="N974" s="10"/>
      <c r="O974" s="12"/>
      <c r="P974" s="10"/>
      <c r="R974" s="12"/>
      <c r="S974" s="13"/>
      <c r="U974" s="12"/>
      <c r="V974" s="10"/>
      <c r="W974" s="14"/>
    </row>
    <row r="975" spans="2:23" s="9" customFormat="1" ht="17.25" customHeight="1"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1"/>
      <c r="M975" s="10"/>
      <c r="N975" s="10"/>
      <c r="O975" s="12"/>
      <c r="P975" s="10"/>
      <c r="R975" s="12"/>
      <c r="S975" s="13"/>
      <c r="U975" s="12"/>
      <c r="V975" s="10"/>
      <c r="W975" s="14"/>
    </row>
    <row r="976" spans="2:23" s="9" customFormat="1" ht="17.25" customHeight="1"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1"/>
      <c r="M976" s="10"/>
      <c r="N976" s="10"/>
      <c r="O976" s="12"/>
      <c r="P976" s="10"/>
      <c r="R976" s="12"/>
      <c r="S976" s="13"/>
      <c r="U976" s="12"/>
      <c r="V976" s="10"/>
      <c r="W976" s="14"/>
    </row>
    <row r="977" spans="2:23" s="9" customFormat="1" ht="17.25" customHeight="1"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1"/>
      <c r="M977" s="10"/>
      <c r="N977" s="10"/>
      <c r="O977" s="12"/>
      <c r="P977" s="10"/>
      <c r="R977" s="12"/>
      <c r="S977" s="13"/>
      <c r="U977" s="12"/>
      <c r="V977" s="10"/>
      <c r="W977" s="14"/>
    </row>
    <row r="978" spans="2:23" s="9" customFormat="1" ht="17.25" customHeight="1"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1"/>
      <c r="M978" s="10"/>
      <c r="N978" s="10"/>
      <c r="O978" s="12"/>
      <c r="P978" s="10"/>
      <c r="R978" s="12"/>
      <c r="S978" s="13"/>
      <c r="U978" s="12"/>
      <c r="V978" s="10"/>
      <c r="W978" s="14"/>
    </row>
    <row r="979" spans="2:23" s="9" customFormat="1" ht="17.25" customHeight="1"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1"/>
      <c r="M979" s="10"/>
      <c r="N979" s="10"/>
      <c r="O979" s="12"/>
      <c r="P979" s="10"/>
      <c r="R979" s="12"/>
      <c r="S979" s="13"/>
      <c r="U979" s="12"/>
      <c r="V979" s="10"/>
      <c r="W979" s="14"/>
    </row>
    <row r="980" spans="2:23" s="9" customFormat="1" ht="17.25" customHeight="1"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1"/>
      <c r="M980" s="10"/>
      <c r="N980" s="10"/>
      <c r="O980" s="12"/>
      <c r="P980" s="10"/>
      <c r="R980" s="12"/>
      <c r="S980" s="13"/>
      <c r="U980" s="12"/>
      <c r="V980" s="10"/>
      <c r="W980" s="14"/>
    </row>
    <row r="981" spans="2:23" s="9" customFormat="1" ht="17.25" customHeight="1"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1"/>
      <c r="M981" s="10"/>
      <c r="N981" s="10"/>
      <c r="O981" s="12"/>
      <c r="P981" s="10"/>
      <c r="R981" s="12"/>
      <c r="S981" s="13"/>
      <c r="U981" s="12"/>
      <c r="V981" s="10"/>
      <c r="W981" s="14"/>
    </row>
    <row r="982" spans="2:23" s="9" customFormat="1" ht="17.25" customHeight="1"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1"/>
      <c r="M982" s="10"/>
      <c r="N982" s="10"/>
      <c r="O982" s="12"/>
      <c r="P982" s="10"/>
      <c r="R982" s="12"/>
      <c r="S982" s="13"/>
      <c r="U982" s="12"/>
      <c r="V982" s="10"/>
      <c r="W982" s="14"/>
    </row>
    <row r="983" spans="2:23" s="9" customFormat="1" ht="17.25" customHeight="1"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1"/>
      <c r="M983" s="10"/>
      <c r="N983" s="10"/>
      <c r="O983" s="12"/>
      <c r="P983" s="10"/>
      <c r="R983" s="12"/>
      <c r="S983" s="13"/>
      <c r="U983" s="12"/>
      <c r="V983" s="10"/>
      <c r="W983" s="14"/>
    </row>
    <row r="984" spans="2:23" s="9" customFormat="1" ht="17.25" customHeight="1"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1"/>
      <c r="M984" s="10"/>
      <c r="N984" s="10"/>
      <c r="O984" s="12"/>
      <c r="P984" s="10"/>
      <c r="R984" s="12"/>
      <c r="S984" s="13"/>
      <c r="U984" s="12"/>
      <c r="V984" s="10"/>
      <c r="W984" s="14"/>
    </row>
    <row r="985" spans="2:23" s="9" customFormat="1" ht="17.25" customHeight="1"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1"/>
      <c r="M985" s="10"/>
      <c r="N985" s="10"/>
      <c r="O985" s="12"/>
      <c r="P985" s="10"/>
      <c r="R985" s="12"/>
      <c r="S985" s="13"/>
      <c r="U985" s="12"/>
      <c r="V985" s="10"/>
      <c r="W985" s="14"/>
    </row>
    <row r="986" spans="2:23" s="9" customFormat="1" ht="17.25" customHeight="1"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1"/>
      <c r="M986" s="10"/>
      <c r="N986" s="10"/>
      <c r="O986" s="12"/>
      <c r="P986" s="10"/>
      <c r="R986" s="12"/>
      <c r="S986" s="13"/>
      <c r="U986" s="12"/>
      <c r="V986" s="10"/>
      <c r="W986" s="14"/>
    </row>
  </sheetData>
  <sheetProtection formatCells="0" formatColumns="0" formatRows="0" insertColumns="0" insertRows="0" insertHyperlinks="0" deleteColumns="0" deleteRows="0" sort="0" autoFilter="0" pivotTables="0"/>
  <protectedRanges>
    <protectedRange sqref="S113 O24:Q30 S24:S29 S11:S12 S228:S229 S156 S129 Q11:Q13 S169:S171 S183:S184 O11:O13 S198:S202 S136 S62 S148 S237 S243 S248 S214:S218" name="区域2_40_34_34_34_34_34_34_34"/>
    <protectedRange sqref="Q11:Q13 O11:O13" name="区域1"/>
    <protectedRange sqref="S76" name="区域2_2_3_2_1_1_1_1_1_1_1"/>
    <protectedRange sqref="S197" name="区域2_4_3_1_1_1_1_1_1_1"/>
    <protectedRange sqref="P11:P13" name="区域2_45_5_6_5_5_5_5_5_5_5"/>
    <protectedRange sqref="P11:P13" name="区域1_5_5_6_5_5_5_5_5_5_5"/>
    <protectedRange sqref="S77 S110 S130" name="区域2_2_3_2_2_2_2_1_3_3_3_3_3_3_3"/>
    <protectedRange sqref="S78 S111:S112 S131:S132 S135" name="区域2_2_3_2_2_2_2_2"/>
    <protectedRange sqref="O79 Q79" name="区域2_40"/>
    <protectedRange sqref="O80 Q80" name="区域2_40_1"/>
  </protectedRanges>
  <autoFilter ref="A6:V252">
    <filterColumn colId="21">
      <filters>
        <filter val="1"/>
        <filter val="10"/>
        <filter val="106"/>
        <filter val="110"/>
        <filter val="132"/>
        <filter val="145.5"/>
        <filter val="158.5"/>
        <filter val="1599"/>
        <filter val="175"/>
        <filter val="19.6"/>
        <filter val="195"/>
        <filter val="200"/>
        <filter val="2579.5"/>
        <filter val="26"/>
        <filter val="28"/>
        <filter val="3.7"/>
        <filter val="308"/>
        <filter val="32"/>
        <filter val="36.4"/>
        <filter val="373.6"/>
        <filter val="4"/>
        <filter val="40"/>
        <filter val="413"/>
        <filter val="44"/>
        <filter val="45"/>
        <filter val="45.5"/>
        <filter val="46"/>
        <filter val="5"/>
        <filter val="51"/>
        <filter val="53.5"/>
        <filter val="54"/>
        <filter val="55"/>
        <filter val="688"/>
        <filter val="69"/>
        <filter val="70"/>
        <filter val="72"/>
        <filter val="729"/>
        <filter val="74"/>
        <filter val="77"/>
        <filter val="82.6"/>
        <filter val="825"/>
        <filter val="84.3"/>
      </filters>
    </filterColumn>
  </autoFilter>
  <mergeCells count="894">
    <mergeCell ref="S20:S21"/>
    <mergeCell ref="S22:S23"/>
    <mergeCell ref="S60:S61"/>
    <mergeCell ref="S62:S63"/>
    <mergeCell ref="S64:S65"/>
    <mergeCell ref="S66:S67"/>
    <mergeCell ref="T14:T15"/>
    <mergeCell ref="T16:T17"/>
    <mergeCell ref="T18:T19"/>
    <mergeCell ref="T20:T21"/>
    <mergeCell ref="T22:T23"/>
    <mergeCell ref="T60:T61"/>
    <mergeCell ref="T62:T63"/>
    <mergeCell ref="T64:T65"/>
    <mergeCell ref="T66:T67"/>
    <mergeCell ref="Q162:Q163"/>
    <mergeCell ref="Q168:Q169"/>
    <mergeCell ref="Q170:Q171"/>
    <mergeCell ref="Q172:Q173"/>
    <mergeCell ref="Q174:Q175"/>
    <mergeCell ref="Q176:Q177"/>
    <mergeCell ref="R14:R15"/>
    <mergeCell ref="R16:R17"/>
    <mergeCell ref="R18:R19"/>
    <mergeCell ref="R20:R21"/>
    <mergeCell ref="R22:R23"/>
    <mergeCell ref="R60:R61"/>
    <mergeCell ref="R62:R63"/>
    <mergeCell ref="R64:R65"/>
    <mergeCell ref="R66:R67"/>
    <mergeCell ref="Q119:Q120"/>
    <mergeCell ref="Q121:Q122"/>
    <mergeCell ref="Q123:Q124"/>
    <mergeCell ref="Q133:Q134"/>
    <mergeCell ref="Q135:Q136"/>
    <mergeCell ref="Q137:Q138"/>
    <mergeCell ref="Q139:Q140"/>
    <mergeCell ref="Q158:Q159"/>
    <mergeCell ref="Q160:Q161"/>
    <mergeCell ref="Q93:Q94"/>
    <mergeCell ref="Q95:Q96"/>
    <mergeCell ref="Q97:Q98"/>
    <mergeCell ref="Q99:Q100"/>
    <mergeCell ref="Q101:Q102"/>
    <mergeCell ref="Q103:Q104"/>
    <mergeCell ref="Q113:Q114"/>
    <mergeCell ref="Q115:Q116"/>
    <mergeCell ref="Q117:Q118"/>
    <mergeCell ref="P158:P159"/>
    <mergeCell ref="P160:P161"/>
    <mergeCell ref="P162:P163"/>
    <mergeCell ref="P168:P169"/>
    <mergeCell ref="P170:P171"/>
    <mergeCell ref="P172:P173"/>
    <mergeCell ref="P174:P175"/>
    <mergeCell ref="P176:P177"/>
    <mergeCell ref="Q14:Q15"/>
    <mergeCell ref="Q16:Q17"/>
    <mergeCell ref="Q18:Q19"/>
    <mergeCell ref="Q20:Q21"/>
    <mergeCell ref="Q22:Q23"/>
    <mergeCell ref="Q60:Q61"/>
    <mergeCell ref="Q62:Q63"/>
    <mergeCell ref="Q64:Q65"/>
    <mergeCell ref="Q66:Q67"/>
    <mergeCell ref="Q79:Q80"/>
    <mergeCell ref="Q81:Q82"/>
    <mergeCell ref="Q83:Q84"/>
    <mergeCell ref="Q85:Q86"/>
    <mergeCell ref="Q87:Q88"/>
    <mergeCell ref="Q89:Q90"/>
    <mergeCell ref="Q91:Q92"/>
    <mergeCell ref="P115:P116"/>
    <mergeCell ref="P117:P118"/>
    <mergeCell ref="P119:P120"/>
    <mergeCell ref="P121:P122"/>
    <mergeCell ref="P123:P124"/>
    <mergeCell ref="P133:P134"/>
    <mergeCell ref="P135:P136"/>
    <mergeCell ref="P137:P138"/>
    <mergeCell ref="P139:P140"/>
    <mergeCell ref="O176:O177"/>
    <mergeCell ref="P14:P15"/>
    <mergeCell ref="P16:P17"/>
    <mergeCell ref="P18:P19"/>
    <mergeCell ref="P20:P21"/>
    <mergeCell ref="P22:P23"/>
    <mergeCell ref="P60:P61"/>
    <mergeCell ref="P62:P63"/>
    <mergeCell ref="P64:P65"/>
    <mergeCell ref="P66:P67"/>
    <mergeCell ref="P79:P80"/>
    <mergeCell ref="P81:P82"/>
    <mergeCell ref="P83:P84"/>
    <mergeCell ref="P85:P86"/>
    <mergeCell ref="P87:P88"/>
    <mergeCell ref="P89:P90"/>
    <mergeCell ref="P91:P92"/>
    <mergeCell ref="P93:P94"/>
    <mergeCell ref="P95:P96"/>
    <mergeCell ref="P97:P98"/>
    <mergeCell ref="P99:P100"/>
    <mergeCell ref="P101:P102"/>
    <mergeCell ref="P103:P104"/>
    <mergeCell ref="P113:P114"/>
    <mergeCell ref="O137:O138"/>
    <mergeCell ref="O139:O140"/>
    <mergeCell ref="O158:O159"/>
    <mergeCell ref="O160:O161"/>
    <mergeCell ref="O162:O163"/>
    <mergeCell ref="O168:O169"/>
    <mergeCell ref="O170:O171"/>
    <mergeCell ref="O172:O173"/>
    <mergeCell ref="O174:O175"/>
    <mergeCell ref="O103:O104"/>
    <mergeCell ref="O113:O114"/>
    <mergeCell ref="O115:O116"/>
    <mergeCell ref="O117:O118"/>
    <mergeCell ref="O119:O120"/>
    <mergeCell ref="O121:O122"/>
    <mergeCell ref="O123:O124"/>
    <mergeCell ref="O133:O134"/>
    <mergeCell ref="O135:O136"/>
    <mergeCell ref="N192:N199"/>
    <mergeCell ref="N209:N216"/>
    <mergeCell ref="N224:N226"/>
    <mergeCell ref="O14:O15"/>
    <mergeCell ref="O16:O17"/>
    <mergeCell ref="O18:O19"/>
    <mergeCell ref="O20:O21"/>
    <mergeCell ref="O22:O23"/>
    <mergeCell ref="O60:O61"/>
    <mergeCell ref="O62:O63"/>
    <mergeCell ref="O64:O65"/>
    <mergeCell ref="O66:O67"/>
    <mergeCell ref="O79:O80"/>
    <mergeCell ref="O81:O82"/>
    <mergeCell ref="O83:O84"/>
    <mergeCell ref="O85:O86"/>
    <mergeCell ref="O87:O88"/>
    <mergeCell ref="O89:O90"/>
    <mergeCell ref="O91:O92"/>
    <mergeCell ref="O93:O94"/>
    <mergeCell ref="O95:O96"/>
    <mergeCell ref="O97:O98"/>
    <mergeCell ref="O99:O100"/>
    <mergeCell ref="O101:O102"/>
    <mergeCell ref="N160:N161"/>
    <mergeCell ref="N162:N163"/>
    <mergeCell ref="N164:N167"/>
    <mergeCell ref="N168:N169"/>
    <mergeCell ref="N170:N171"/>
    <mergeCell ref="N172:N173"/>
    <mergeCell ref="N174:N175"/>
    <mergeCell ref="N176:N177"/>
    <mergeCell ref="N178:N182"/>
    <mergeCell ref="N123:N124"/>
    <mergeCell ref="N125:N132"/>
    <mergeCell ref="N133:N134"/>
    <mergeCell ref="N135:N136"/>
    <mergeCell ref="N137:N138"/>
    <mergeCell ref="N139:N140"/>
    <mergeCell ref="N143:N145"/>
    <mergeCell ref="N151:N155"/>
    <mergeCell ref="N158:N159"/>
    <mergeCell ref="N99:N100"/>
    <mergeCell ref="N101:N102"/>
    <mergeCell ref="N103:N104"/>
    <mergeCell ref="N105:N112"/>
    <mergeCell ref="N113:N114"/>
    <mergeCell ref="N115:N116"/>
    <mergeCell ref="N117:N118"/>
    <mergeCell ref="N119:N120"/>
    <mergeCell ref="N121:N122"/>
    <mergeCell ref="M224:M226"/>
    <mergeCell ref="N11:N13"/>
    <mergeCell ref="N14:N15"/>
    <mergeCell ref="N16:N17"/>
    <mergeCell ref="N18:N19"/>
    <mergeCell ref="N20:N21"/>
    <mergeCell ref="N22:N23"/>
    <mergeCell ref="N24:N30"/>
    <mergeCell ref="N57:N59"/>
    <mergeCell ref="N60:N61"/>
    <mergeCell ref="N62:N63"/>
    <mergeCell ref="N64:N65"/>
    <mergeCell ref="N66:N67"/>
    <mergeCell ref="N69:N78"/>
    <mergeCell ref="N79:N80"/>
    <mergeCell ref="N81:N82"/>
    <mergeCell ref="N83:N84"/>
    <mergeCell ref="N85:N86"/>
    <mergeCell ref="N87:N88"/>
    <mergeCell ref="N89:N90"/>
    <mergeCell ref="N91:N92"/>
    <mergeCell ref="N93:N94"/>
    <mergeCell ref="N95:N96"/>
    <mergeCell ref="N97:N98"/>
    <mergeCell ref="M164:M167"/>
    <mergeCell ref="M168:M169"/>
    <mergeCell ref="M170:M171"/>
    <mergeCell ref="M172:M173"/>
    <mergeCell ref="M174:M175"/>
    <mergeCell ref="M176:M177"/>
    <mergeCell ref="M178:M182"/>
    <mergeCell ref="M192:M199"/>
    <mergeCell ref="M209:M216"/>
    <mergeCell ref="M133:M134"/>
    <mergeCell ref="M135:M136"/>
    <mergeCell ref="M137:M138"/>
    <mergeCell ref="M139:M140"/>
    <mergeCell ref="M143:M145"/>
    <mergeCell ref="M151:M155"/>
    <mergeCell ref="M158:M159"/>
    <mergeCell ref="M160:M161"/>
    <mergeCell ref="M162:M163"/>
    <mergeCell ref="M103:M104"/>
    <mergeCell ref="M105:M112"/>
    <mergeCell ref="M113:M114"/>
    <mergeCell ref="M115:M116"/>
    <mergeCell ref="M117:M118"/>
    <mergeCell ref="M119:M120"/>
    <mergeCell ref="M121:M122"/>
    <mergeCell ref="M123:M124"/>
    <mergeCell ref="M125:M132"/>
    <mergeCell ref="M85:M86"/>
    <mergeCell ref="M87:M88"/>
    <mergeCell ref="M89:M90"/>
    <mergeCell ref="M91:M92"/>
    <mergeCell ref="M93:M94"/>
    <mergeCell ref="M95:M96"/>
    <mergeCell ref="M97:M98"/>
    <mergeCell ref="M99:M100"/>
    <mergeCell ref="M101:M102"/>
    <mergeCell ref="L170:L171"/>
    <mergeCell ref="L172:L173"/>
    <mergeCell ref="L174:L175"/>
    <mergeCell ref="L176:L177"/>
    <mergeCell ref="L178:L182"/>
    <mergeCell ref="L192:L199"/>
    <mergeCell ref="L209:L216"/>
    <mergeCell ref="L224:L226"/>
    <mergeCell ref="M11:M13"/>
    <mergeCell ref="M14:M15"/>
    <mergeCell ref="M16:M17"/>
    <mergeCell ref="M18:M19"/>
    <mergeCell ref="M20:M21"/>
    <mergeCell ref="M22:M23"/>
    <mergeCell ref="M24:M30"/>
    <mergeCell ref="M57:M59"/>
    <mergeCell ref="M60:M61"/>
    <mergeCell ref="M62:M63"/>
    <mergeCell ref="M64:M65"/>
    <mergeCell ref="M66:M67"/>
    <mergeCell ref="M69:M78"/>
    <mergeCell ref="M79:M80"/>
    <mergeCell ref="M81:M82"/>
    <mergeCell ref="M83:M84"/>
    <mergeCell ref="L137:L138"/>
    <mergeCell ref="L139:L140"/>
    <mergeCell ref="L143:L145"/>
    <mergeCell ref="L151:L155"/>
    <mergeCell ref="L158:L159"/>
    <mergeCell ref="L160:L161"/>
    <mergeCell ref="L162:L163"/>
    <mergeCell ref="L164:L167"/>
    <mergeCell ref="L168:L169"/>
    <mergeCell ref="L113:L114"/>
    <mergeCell ref="L115:L116"/>
    <mergeCell ref="L117:L118"/>
    <mergeCell ref="L119:L120"/>
    <mergeCell ref="L121:L122"/>
    <mergeCell ref="L123:L124"/>
    <mergeCell ref="L125:L132"/>
    <mergeCell ref="L133:L134"/>
    <mergeCell ref="L135:L136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12"/>
    <mergeCell ref="K174:K175"/>
    <mergeCell ref="K176:K177"/>
    <mergeCell ref="K178:K182"/>
    <mergeCell ref="K192:K199"/>
    <mergeCell ref="K209:K216"/>
    <mergeCell ref="K224:K226"/>
    <mergeCell ref="L11:L13"/>
    <mergeCell ref="L14:L15"/>
    <mergeCell ref="L16:L17"/>
    <mergeCell ref="L18:L19"/>
    <mergeCell ref="L20:L21"/>
    <mergeCell ref="L22:L23"/>
    <mergeCell ref="L24:L30"/>
    <mergeCell ref="L57:L59"/>
    <mergeCell ref="L60:L61"/>
    <mergeCell ref="L62:L63"/>
    <mergeCell ref="L64:L65"/>
    <mergeCell ref="L66:L67"/>
    <mergeCell ref="L69:L78"/>
    <mergeCell ref="L79:L80"/>
    <mergeCell ref="L81:L82"/>
    <mergeCell ref="L83:L84"/>
    <mergeCell ref="L85:L86"/>
    <mergeCell ref="L87:L88"/>
    <mergeCell ref="K143:K145"/>
    <mergeCell ref="K151:K155"/>
    <mergeCell ref="K158:K159"/>
    <mergeCell ref="K160:K161"/>
    <mergeCell ref="K162:K163"/>
    <mergeCell ref="K164:K167"/>
    <mergeCell ref="K168:K169"/>
    <mergeCell ref="K170:K171"/>
    <mergeCell ref="K172:K173"/>
    <mergeCell ref="K117:K118"/>
    <mergeCell ref="K119:K120"/>
    <mergeCell ref="K121:K122"/>
    <mergeCell ref="K123:K124"/>
    <mergeCell ref="K125:K132"/>
    <mergeCell ref="K133:K134"/>
    <mergeCell ref="K135:K136"/>
    <mergeCell ref="K137:K138"/>
    <mergeCell ref="K139:K140"/>
    <mergeCell ref="K93:K94"/>
    <mergeCell ref="K95:K96"/>
    <mergeCell ref="K97:K98"/>
    <mergeCell ref="K99:K100"/>
    <mergeCell ref="K101:K102"/>
    <mergeCell ref="K103:K104"/>
    <mergeCell ref="K105:K112"/>
    <mergeCell ref="K113:K114"/>
    <mergeCell ref="K115:K116"/>
    <mergeCell ref="J178:J182"/>
    <mergeCell ref="J192:J199"/>
    <mergeCell ref="J209:J216"/>
    <mergeCell ref="J224:J226"/>
    <mergeCell ref="K4:K5"/>
    <mergeCell ref="K14:K15"/>
    <mergeCell ref="K16:K17"/>
    <mergeCell ref="K18:K19"/>
    <mergeCell ref="K20:K21"/>
    <mergeCell ref="K22:K23"/>
    <mergeCell ref="K24:K30"/>
    <mergeCell ref="K57:K59"/>
    <mergeCell ref="K60:K61"/>
    <mergeCell ref="K62:K63"/>
    <mergeCell ref="K64:K65"/>
    <mergeCell ref="K66:K67"/>
    <mergeCell ref="K69:K78"/>
    <mergeCell ref="K79:K80"/>
    <mergeCell ref="K81:K82"/>
    <mergeCell ref="K83:K84"/>
    <mergeCell ref="K85:K86"/>
    <mergeCell ref="K87:K88"/>
    <mergeCell ref="K89:K90"/>
    <mergeCell ref="K91:K92"/>
    <mergeCell ref="J158:J159"/>
    <mergeCell ref="J160:J161"/>
    <mergeCell ref="J162:J163"/>
    <mergeCell ref="J164:J167"/>
    <mergeCell ref="J168:J169"/>
    <mergeCell ref="J170:J171"/>
    <mergeCell ref="J172:J173"/>
    <mergeCell ref="J174:J175"/>
    <mergeCell ref="J176:J177"/>
    <mergeCell ref="J121:J122"/>
    <mergeCell ref="J123:J124"/>
    <mergeCell ref="J125:J132"/>
    <mergeCell ref="J133:J134"/>
    <mergeCell ref="J135:J136"/>
    <mergeCell ref="J137:J138"/>
    <mergeCell ref="J139:J140"/>
    <mergeCell ref="J143:J145"/>
    <mergeCell ref="J151:J155"/>
    <mergeCell ref="J97:J98"/>
    <mergeCell ref="J99:J100"/>
    <mergeCell ref="J101:J102"/>
    <mergeCell ref="J103:J104"/>
    <mergeCell ref="J105:J112"/>
    <mergeCell ref="J113:J114"/>
    <mergeCell ref="J115:J116"/>
    <mergeCell ref="J117:J118"/>
    <mergeCell ref="J119:J120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20:J21"/>
    <mergeCell ref="J22:J23"/>
    <mergeCell ref="J24:J30"/>
    <mergeCell ref="J57:J59"/>
    <mergeCell ref="J60:J61"/>
    <mergeCell ref="J62:J63"/>
    <mergeCell ref="J64:J65"/>
    <mergeCell ref="J66:J67"/>
    <mergeCell ref="J69:J78"/>
    <mergeCell ref="I168:I169"/>
    <mergeCell ref="I170:I171"/>
    <mergeCell ref="I172:I173"/>
    <mergeCell ref="I174:I175"/>
    <mergeCell ref="I176:I177"/>
    <mergeCell ref="I178:I182"/>
    <mergeCell ref="I192:I199"/>
    <mergeCell ref="I209:I216"/>
    <mergeCell ref="I224:I226"/>
    <mergeCell ref="I135:I136"/>
    <mergeCell ref="I137:I138"/>
    <mergeCell ref="I139:I140"/>
    <mergeCell ref="I143:I145"/>
    <mergeCell ref="I151:I155"/>
    <mergeCell ref="I158:I159"/>
    <mergeCell ref="I160:I161"/>
    <mergeCell ref="I162:I163"/>
    <mergeCell ref="I164:I167"/>
    <mergeCell ref="I105:I112"/>
    <mergeCell ref="I113:I114"/>
    <mergeCell ref="I115:I116"/>
    <mergeCell ref="I117:I118"/>
    <mergeCell ref="I119:I120"/>
    <mergeCell ref="I121:I122"/>
    <mergeCell ref="I123:I124"/>
    <mergeCell ref="I125:I132"/>
    <mergeCell ref="I133:I134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H172:H173"/>
    <mergeCell ref="H174:H175"/>
    <mergeCell ref="H176:H177"/>
    <mergeCell ref="H178:H182"/>
    <mergeCell ref="H192:H199"/>
    <mergeCell ref="H209:H216"/>
    <mergeCell ref="H224:H226"/>
    <mergeCell ref="I4:I5"/>
    <mergeCell ref="I14:I15"/>
    <mergeCell ref="I16:I17"/>
    <mergeCell ref="I18:I19"/>
    <mergeCell ref="I20:I21"/>
    <mergeCell ref="I22:I23"/>
    <mergeCell ref="I24:I30"/>
    <mergeCell ref="I57:I59"/>
    <mergeCell ref="I60:I61"/>
    <mergeCell ref="I62:I63"/>
    <mergeCell ref="I64:I65"/>
    <mergeCell ref="I66:I67"/>
    <mergeCell ref="I69:I78"/>
    <mergeCell ref="I79:I80"/>
    <mergeCell ref="I81:I82"/>
    <mergeCell ref="I83:I84"/>
    <mergeCell ref="I85:I86"/>
    <mergeCell ref="H139:H140"/>
    <mergeCell ref="H143:H145"/>
    <mergeCell ref="H151:H155"/>
    <mergeCell ref="H158:H159"/>
    <mergeCell ref="H160:H161"/>
    <mergeCell ref="H162:H163"/>
    <mergeCell ref="H164:H167"/>
    <mergeCell ref="H168:H169"/>
    <mergeCell ref="H170:H171"/>
    <mergeCell ref="H115:H116"/>
    <mergeCell ref="H117:H118"/>
    <mergeCell ref="H119:H120"/>
    <mergeCell ref="H121:H122"/>
    <mergeCell ref="H123:H124"/>
    <mergeCell ref="H125:H132"/>
    <mergeCell ref="H133:H134"/>
    <mergeCell ref="H135:H136"/>
    <mergeCell ref="H137:H138"/>
    <mergeCell ref="H91:H92"/>
    <mergeCell ref="H93:H94"/>
    <mergeCell ref="H95:H96"/>
    <mergeCell ref="H97:H98"/>
    <mergeCell ref="H99:H100"/>
    <mergeCell ref="H101:H102"/>
    <mergeCell ref="H103:H104"/>
    <mergeCell ref="H105:H112"/>
    <mergeCell ref="H113:H114"/>
    <mergeCell ref="G176:G177"/>
    <mergeCell ref="G178:G182"/>
    <mergeCell ref="G192:G199"/>
    <mergeCell ref="G209:G216"/>
    <mergeCell ref="G224:G226"/>
    <mergeCell ref="H4:H5"/>
    <mergeCell ref="H14:H15"/>
    <mergeCell ref="H16:H17"/>
    <mergeCell ref="H18:H19"/>
    <mergeCell ref="H20:H21"/>
    <mergeCell ref="H22:H23"/>
    <mergeCell ref="H24:H30"/>
    <mergeCell ref="H57:H59"/>
    <mergeCell ref="H60:H61"/>
    <mergeCell ref="H62:H63"/>
    <mergeCell ref="H64:H65"/>
    <mergeCell ref="H66:H67"/>
    <mergeCell ref="H69:H78"/>
    <mergeCell ref="H79:H80"/>
    <mergeCell ref="H81:H82"/>
    <mergeCell ref="H83:H84"/>
    <mergeCell ref="H85:H86"/>
    <mergeCell ref="H87:H88"/>
    <mergeCell ref="H89:H90"/>
    <mergeCell ref="G151:G155"/>
    <mergeCell ref="G158:G159"/>
    <mergeCell ref="G160:G161"/>
    <mergeCell ref="G162:G163"/>
    <mergeCell ref="G164:G167"/>
    <mergeCell ref="G168:G169"/>
    <mergeCell ref="G170:G171"/>
    <mergeCell ref="G172:G173"/>
    <mergeCell ref="G174:G175"/>
    <mergeCell ref="G119:G120"/>
    <mergeCell ref="G121:G122"/>
    <mergeCell ref="G123:G124"/>
    <mergeCell ref="G125:G132"/>
    <mergeCell ref="G133:G134"/>
    <mergeCell ref="G135:G136"/>
    <mergeCell ref="G137:G138"/>
    <mergeCell ref="G139:G140"/>
    <mergeCell ref="G143:G145"/>
    <mergeCell ref="G95:G96"/>
    <mergeCell ref="G97:G98"/>
    <mergeCell ref="G99:G100"/>
    <mergeCell ref="G101:G102"/>
    <mergeCell ref="G103:G104"/>
    <mergeCell ref="G105:G112"/>
    <mergeCell ref="G113:G114"/>
    <mergeCell ref="G115:G116"/>
    <mergeCell ref="G117:G118"/>
    <mergeCell ref="F192:F199"/>
    <mergeCell ref="F209:F216"/>
    <mergeCell ref="F224:F226"/>
    <mergeCell ref="G11:G13"/>
    <mergeCell ref="G14:G15"/>
    <mergeCell ref="G16:G17"/>
    <mergeCell ref="G18:G19"/>
    <mergeCell ref="G20:G21"/>
    <mergeCell ref="G22:G23"/>
    <mergeCell ref="G24:G30"/>
    <mergeCell ref="G57:G59"/>
    <mergeCell ref="G60:G61"/>
    <mergeCell ref="G62:G63"/>
    <mergeCell ref="G64:G65"/>
    <mergeCell ref="G66:G67"/>
    <mergeCell ref="G69:G78"/>
    <mergeCell ref="G79:G80"/>
    <mergeCell ref="G81:G82"/>
    <mergeCell ref="G83:G84"/>
    <mergeCell ref="G85:G86"/>
    <mergeCell ref="G87:G88"/>
    <mergeCell ref="G89:G90"/>
    <mergeCell ref="G91:G92"/>
    <mergeCell ref="G93:G94"/>
    <mergeCell ref="F160:F161"/>
    <mergeCell ref="F162:F163"/>
    <mergeCell ref="F164:F167"/>
    <mergeCell ref="F168:F169"/>
    <mergeCell ref="F170:F171"/>
    <mergeCell ref="F172:F173"/>
    <mergeCell ref="F174:F175"/>
    <mergeCell ref="F176:F177"/>
    <mergeCell ref="F178:F182"/>
    <mergeCell ref="F123:F124"/>
    <mergeCell ref="F125:F132"/>
    <mergeCell ref="F133:F134"/>
    <mergeCell ref="F135:F136"/>
    <mergeCell ref="F137:F138"/>
    <mergeCell ref="F139:F140"/>
    <mergeCell ref="F143:F145"/>
    <mergeCell ref="F151:F155"/>
    <mergeCell ref="F158:F159"/>
    <mergeCell ref="F99:F100"/>
    <mergeCell ref="F101:F102"/>
    <mergeCell ref="F103:F104"/>
    <mergeCell ref="F105:F112"/>
    <mergeCell ref="F113:F114"/>
    <mergeCell ref="F115:F116"/>
    <mergeCell ref="F117:F118"/>
    <mergeCell ref="F119:F120"/>
    <mergeCell ref="F121:F122"/>
    <mergeCell ref="E224:E226"/>
    <mergeCell ref="F11:F13"/>
    <mergeCell ref="F14:F15"/>
    <mergeCell ref="F16:F17"/>
    <mergeCell ref="F18:F19"/>
    <mergeCell ref="F20:F21"/>
    <mergeCell ref="F22:F23"/>
    <mergeCell ref="F24:F30"/>
    <mergeCell ref="F57:F59"/>
    <mergeCell ref="F60:F61"/>
    <mergeCell ref="F62:F63"/>
    <mergeCell ref="F64:F65"/>
    <mergeCell ref="F66:F67"/>
    <mergeCell ref="F69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E164:E167"/>
    <mergeCell ref="E168:E169"/>
    <mergeCell ref="E170:E171"/>
    <mergeCell ref="E172:E173"/>
    <mergeCell ref="E174:E175"/>
    <mergeCell ref="E176:E177"/>
    <mergeCell ref="E178:E182"/>
    <mergeCell ref="E192:E199"/>
    <mergeCell ref="E209:E216"/>
    <mergeCell ref="E133:E134"/>
    <mergeCell ref="E135:E136"/>
    <mergeCell ref="E137:E138"/>
    <mergeCell ref="E139:E140"/>
    <mergeCell ref="E143:E145"/>
    <mergeCell ref="E151:E155"/>
    <mergeCell ref="E158:E159"/>
    <mergeCell ref="E160:E161"/>
    <mergeCell ref="E162:E163"/>
    <mergeCell ref="E103:E104"/>
    <mergeCell ref="E105:E112"/>
    <mergeCell ref="E113:E114"/>
    <mergeCell ref="E115:E116"/>
    <mergeCell ref="E117:E118"/>
    <mergeCell ref="E119:E120"/>
    <mergeCell ref="E121:E122"/>
    <mergeCell ref="E123:E124"/>
    <mergeCell ref="E125:E132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D170:D171"/>
    <mergeCell ref="D172:D173"/>
    <mergeCell ref="D174:D175"/>
    <mergeCell ref="D176:D177"/>
    <mergeCell ref="D178:D182"/>
    <mergeCell ref="D192:D199"/>
    <mergeCell ref="D209:D216"/>
    <mergeCell ref="D224:D226"/>
    <mergeCell ref="E4:E5"/>
    <mergeCell ref="E14:E15"/>
    <mergeCell ref="E16:E17"/>
    <mergeCell ref="E18:E19"/>
    <mergeCell ref="E20:E21"/>
    <mergeCell ref="E22:E23"/>
    <mergeCell ref="E24:E30"/>
    <mergeCell ref="E57:E59"/>
    <mergeCell ref="E60:E61"/>
    <mergeCell ref="E62:E63"/>
    <mergeCell ref="E64:E65"/>
    <mergeCell ref="E66:E67"/>
    <mergeCell ref="E69:E78"/>
    <mergeCell ref="E79:E80"/>
    <mergeCell ref="E81:E82"/>
    <mergeCell ref="E83:E84"/>
    <mergeCell ref="D137:D138"/>
    <mergeCell ref="D139:D140"/>
    <mergeCell ref="D143:D145"/>
    <mergeCell ref="D151:D155"/>
    <mergeCell ref="D158:D159"/>
    <mergeCell ref="D160:D161"/>
    <mergeCell ref="D162:D163"/>
    <mergeCell ref="D164:D167"/>
    <mergeCell ref="D168:D169"/>
    <mergeCell ref="D113:D114"/>
    <mergeCell ref="D115:D116"/>
    <mergeCell ref="D117:D118"/>
    <mergeCell ref="D119:D120"/>
    <mergeCell ref="D121:D122"/>
    <mergeCell ref="D123:D124"/>
    <mergeCell ref="D125:D132"/>
    <mergeCell ref="D133:D134"/>
    <mergeCell ref="D135:D136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12"/>
    <mergeCell ref="C172:C173"/>
    <mergeCell ref="C174:C175"/>
    <mergeCell ref="C176:C177"/>
    <mergeCell ref="C178:C182"/>
    <mergeCell ref="C192:C199"/>
    <mergeCell ref="C209:C216"/>
    <mergeCell ref="C224:C226"/>
    <mergeCell ref="D14:D15"/>
    <mergeCell ref="D16:D17"/>
    <mergeCell ref="D18:D19"/>
    <mergeCell ref="D20:D21"/>
    <mergeCell ref="D22:D23"/>
    <mergeCell ref="D24:D30"/>
    <mergeCell ref="D57:D59"/>
    <mergeCell ref="D60:D61"/>
    <mergeCell ref="D62:D63"/>
    <mergeCell ref="D64:D65"/>
    <mergeCell ref="D66:D67"/>
    <mergeCell ref="D69:D78"/>
    <mergeCell ref="D79:D80"/>
    <mergeCell ref="D81:D82"/>
    <mergeCell ref="D83:D84"/>
    <mergeCell ref="D85:D86"/>
    <mergeCell ref="D87:D88"/>
    <mergeCell ref="C139:C140"/>
    <mergeCell ref="C143:C145"/>
    <mergeCell ref="C151:C155"/>
    <mergeCell ref="C158:C159"/>
    <mergeCell ref="C160:C161"/>
    <mergeCell ref="C162:C163"/>
    <mergeCell ref="C164:C167"/>
    <mergeCell ref="C168:C169"/>
    <mergeCell ref="C170:C171"/>
    <mergeCell ref="C115:C116"/>
    <mergeCell ref="C117:C118"/>
    <mergeCell ref="C119:C120"/>
    <mergeCell ref="C121:C122"/>
    <mergeCell ref="C123:C124"/>
    <mergeCell ref="C125:C132"/>
    <mergeCell ref="C133:C134"/>
    <mergeCell ref="C135:C136"/>
    <mergeCell ref="C137:C138"/>
    <mergeCell ref="C91:C92"/>
    <mergeCell ref="C93:C94"/>
    <mergeCell ref="C95:C96"/>
    <mergeCell ref="C97:C98"/>
    <mergeCell ref="C99:C100"/>
    <mergeCell ref="C101:C102"/>
    <mergeCell ref="C103:C104"/>
    <mergeCell ref="C105:C112"/>
    <mergeCell ref="C113:C114"/>
    <mergeCell ref="B174:B175"/>
    <mergeCell ref="B176:B177"/>
    <mergeCell ref="B178:B182"/>
    <mergeCell ref="B192:B199"/>
    <mergeCell ref="B209:B216"/>
    <mergeCell ref="B224:B226"/>
    <mergeCell ref="C14:C15"/>
    <mergeCell ref="C16:C17"/>
    <mergeCell ref="C18:C19"/>
    <mergeCell ref="C20:C21"/>
    <mergeCell ref="C22:C23"/>
    <mergeCell ref="C24:C30"/>
    <mergeCell ref="C57:C59"/>
    <mergeCell ref="C60:C61"/>
    <mergeCell ref="C62:C63"/>
    <mergeCell ref="C64:C65"/>
    <mergeCell ref="C66:C67"/>
    <mergeCell ref="C69:C78"/>
    <mergeCell ref="C79:C80"/>
    <mergeCell ref="C81:C82"/>
    <mergeCell ref="C83:C84"/>
    <mergeCell ref="C85:C86"/>
    <mergeCell ref="C87:C88"/>
    <mergeCell ref="C89:C90"/>
    <mergeCell ref="B143:B145"/>
    <mergeCell ref="B151:B155"/>
    <mergeCell ref="B158:B159"/>
    <mergeCell ref="B160:B161"/>
    <mergeCell ref="B162:B163"/>
    <mergeCell ref="B164:B167"/>
    <mergeCell ref="B168:B169"/>
    <mergeCell ref="B170:B171"/>
    <mergeCell ref="B172:B173"/>
    <mergeCell ref="B117:B118"/>
    <mergeCell ref="B119:B120"/>
    <mergeCell ref="B121:B122"/>
    <mergeCell ref="B123:B124"/>
    <mergeCell ref="B125:B132"/>
    <mergeCell ref="B133:B134"/>
    <mergeCell ref="B135:B136"/>
    <mergeCell ref="B137:B138"/>
    <mergeCell ref="B139:B140"/>
    <mergeCell ref="B93:B94"/>
    <mergeCell ref="B95:B96"/>
    <mergeCell ref="B97:B98"/>
    <mergeCell ref="B99:B100"/>
    <mergeCell ref="B101:B102"/>
    <mergeCell ref="B103:B104"/>
    <mergeCell ref="B105:B112"/>
    <mergeCell ref="B113:B114"/>
    <mergeCell ref="B115:B116"/>
    <mergeCell ref="A178:A182"/>
    <mergeCell ref="A192:A199"/>
    <mergeCell ref="A209:A216"/>
    <mergeCell ref="A224:A226"/>
    <mergeCell ref="B4:B5"/>
    <mergeCell ref="B14:B15"/>
    <mergeCell ref="B16:B17"/>
    <mergeCell ref="B18:B19"/>
    <mergeCell ref="B20:B21"/>
    <mergeCell ref="B22:B23"/>
    <mergeCell ref="B24:B30"/>
    <mergeCell ref="B57:B59"/>
    <mergeCell ref="B60:B61"/>
    <mergeCell ref="B62:B63"/>
    <mergeCell ref="B64:B65"/>
    <mergeCell ref="B66:B67"/>
    <mergeCell ref="B69:B78"/>
    <mergeCell ref="B79:B80"/>
    <mergeCell ref="B81:B82"/>
    <mergeCell ref="B83:B84"/>
    <mergeCell ref="B85:B86"/>
    <mergeCell ref="B87:B88"/>
    <mergeCell ref="B89:B90"/>
    <mergeCell ref="B91:B92"/>
    <mergeCell ref="A158:A159"/>
    <mergeCell ref="A160:A161"/>
    <mergeCell ref="A162:A163"/>
    <mergeCell ref="A164:A167"/>
    <mergeCell ref="A168:A169"/>
    <mergeCell ref="A170:A171"/>
    <mergeCell ref="A172:A173"/>
    <mergeCell ref="A174:A175"/>
    <mergeCell ref="A176:A177"/>
    <mergeCell ref="A121:A122"/>
    <mergeCell ref="A123:A124"/>
    <mergeCell ref="A125:A132"/>
    <mergeCell ref="A133:A134"/>
    <mergeCell ref="A135:A136"/>
    <mergeCell ref="A137:A138"/>
    <mergeCell ref="A139:A140"/>
    <mergeCell ref="A143:A145"/>
    <mergeCell ref="A151:A155"/>
    <mergeCell ref="A97:A98"/>
    <mergeCell ref="A99:A100"/>
    <mergeCell ref="A101:A102"/>
    <mergeCell ref="A103:A104"/>
    <mergeCell ref="A105:A112"/>
    <mergeCell ref="A113:A114"/>
    <mergeCell ref="A115:A116"/>
    <mergeCell ref="A117:A118"/>
    <mergeCell ref="A119:A120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20:A21"/>
    <mergeCell ref="A22:A23"/>
    <mergeCell ref="A24:A30"/>
    <mergeCell ref="A57:A59"/>
    <mergeCell ref="A60:A61"/>
    <mergeCell ref="A62:A63"/>
    <mergeCell ref="A64:A65"/>
    <mergeCell ref="A66:A67"/>
    <mergeCell ref="A69:A78"/>
    <mergeCell ref="A2:T2"/>
    <mergeCell ref="C4:D4"/>
    <mergeCell ref="F4:G4"/>
    <mergeCell ref="L4:N4"/>
    <mergeCell ref="A4:A5"/>
    <mergeCell ref="A11:A13"/>
    <mergeCell ref="A14:A15"/>
    <mergeCell ref="A16:A17"/>
    <mergeCell ref="A18:A19"/>
    <mergeCell ref="J4:J5"/>
    <mergeCell ref="J14:J15"/>
    <mergeCell ref="J16:J17"/>
    <mergeCell ref="J18:J19"/>
    <mergeCell ref="S14:S15"/>
    <mergeCell ref="S16:S17"/>
    <mergeCell ref="S18:S19"/>
    <mergeCell ref="O4:Q5"/>
    <mergeCell ref="R4:T5"/>
  </mergeCells>
  <phoneticPr fontId="16" type="noConversion"/>
  <dataValidations count="39">
    <dataValidation type="custom" allowBlank="1" showInputMessage="1" showErrorMessage="1" errorTitle="效益量值出错" error="本年投资计划大于零，效益量值应大于零" promptTitle="受益" prompt="当本年计划资金有值，应有受益人口数或新增灌溉面积等" sqref="S13">
      <formula1>IF(L13:L255&gt;0,S13:S255&gt;0,0)</formula1>
    </dataValidation>
    <dataValidation type="list" allowBlank="1" showInputMessage="1" showErrorMessage="1" sqref="R68 R234:R238 R240:R243">
      <formula1>$R$225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70">
      <formula1>IF(L72&gt;=0,S70&gt;0,0)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72">
      <formula1>IF(L73&gt;=0,S72&gt;0,0)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78 S105 S125 S132 S14:S69 S109:S112 S143:S192 S199:S222 S227:S257">
      <formula1>IF(L14&gt;=0,S14&gt;0,0)</formula1>
    </dataValidation>
    <dataValidation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3"/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6">
      <formula1>IF(L194&gt;=0,S196&gt;0,0)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7">
      <formula1>IF(L194&gt;=0,S197&gt;0,0)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8">
      <formula1>IF(L194&gt;=0,S198&gt;0,0)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224">
      <formula1>IF(L224&gt;0,S224&gt;0,0)</formula1>
    </dataValidation>
    <dataValidation type="list" allowBlank="1" showInputMessage="1" showErrorMessage="1" sqref="E14:E23 E31:E56 E60:E67 E79:E104 E113:E124 E133:E140 E146:E150 E156:E163 E168:E177 E183:E191 E200:E208 E217:E222 E227:E232 E234:E238 E240:E243 E245:E246 E248:E252">
      <formula1>$E$11:$E$13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4:G23 G31:G56 G60:G67 G79:G104 G113:G124 G133:G140 G146:G150 G156:G163 G168:G177 G183:G191 G200:G208 G217:G222 G227:G232 G234:G238 G240:G243 G245:G246 G248:G252">
      <formula1>IF(L14&gt;=0,G14&gt;0,0)</formula1>
    </dataValidation>
    <dataValidation showInputMessage="1" showErrorMessage="1" errorTitle="有投资无项目" error="“本年计划投资”值大于零时，“本年项目数量”值也应大于零。" promptTitle="效益量" prompt="本年计划投资额大于零，建设项目数也应大于零" sqref="G24:G30 L24:N30"/>
    <dataValidation type="list" allowBlank="1" showInputMessage="1" showErrorMessage="1" sqref="O14:O23">
      <formula1>$O$11:$O$13</formula1>
    </dataValidation>
    <dataValidation type="list" allowBlank="1" showInputMessage="1" showErrorMessage="1" sqref="O31:O56">
      <formula1>$O$24:$O$30</formula1>
    </dataValidation>
    <dataValidation type="list" allowBlank="1" showInputMessage="1" showErrorMessage="1" sqref="O60:O67">
      <formula1>$O$57:$O$59</formula1>
    </dataValidation>
    <dataValidation type="list" allowBlank="1" showInputMessage="1" showErrorMessage="1" sqref="O79:O104">
      <formula1>$O$69:$O$78</formula1>
    </dataValidation>
    <dataValidation type="list" allowBlank="1" showInputMessage="1" showErrorMessage="1" sqref="O113:O124">
      <formula1>$O$105:$O$112</formula1>
    </dataValidation>
    <dataValidation type="list" allowBlank="1" showInputMessage="1" showErrorMessage="1" sqref="O133:O140">
      <formula1>$O$125:$O$132</formula1>
    </dataValidation>
    <dataValidation type="list" allowBlank="1" showInputMessage="1" showErrorMessage="1" sqref="O146:O150">
      <formula1>$O$143:$O$145</formula1>
    </dataValidation>
    <dataValidation type="list" allowBlank="1" showInputMessage="1" showErrorMessage="1" sqref="O156:O163">
      <formula1>$O$151:$O$155</formula1>
    </dataValidation>
    <dataValidation type="list" allowBlank="1" showInputMessage="1" showErrorMessage="1" sqref="O168:O177">
      <formula1>$O$164:$O$167</formula1>
    </dataValidation>
    <dataValidation type="list" allowBlank="1" showInputMessage="1" showErrorMessage="1" sqref="O183:O191">
      <formula1>$O$178:$O$182</formula1>
    </dataValidation>
    <dataValidation type="list" allowBlank="1" showInputMessage="1" showErrorMessage="1" sqref="O200:O208">
      <formula1>$O$192:$O$199</formula1>
    </dataValidation>
    <dataValidation type="list" allowBlank="1" showInputMessage="1" showErrorMessage="1" sqref="O217:O222">
      <formula1>$O$209:$O$216</formula1>
    </dataValidation>
    <dataValidation type="list" allowBlank="1" showInputMessage="1" showErrorMessage="1" sqref="O227:O232">
      <formula1>$O$224:$O$226</formula1>
    </dataValidation>
    <dataValidation type="list" allowBlank="1" showInputMessage="1" showErrorMessage="1" sqref="O234:O238">
      <formula1>$O$233</formula1>
    </dataValidation>
    <dataValidation type="list" allowBlank="1" showInputMessage="1" showErrorMessage="1" sqref="O240:O243 O245:O246">
      <formula1>$O$239</formula1>
    </dataValidation>
    <dataValidation type="list" allowBlank="1" showInputMessage="1" showErrorMessage="1" sqref="O248:O252">
      <formula1>$O$247</formula1>
    </dataValidation>
    <dataValidation type="list" allowBlank="1" showInputMessage="1" showErrorMessage="1" sqref="R14:R23">
      <formula1>$R$11</formula1>
    </dataValidation>
    <dataValidation type="list" allowBlank="1" showInputMessage="1" showErrorMessage="1" sqref="R31:R56">
      <formula1>$R$25:$R$29</formula1>
    </dataValidation>
    <dataValidation type="list" allowBlank="1" showInputMessage="1" showErrorMessage="1" sqref="R60:R67 R146:R150 R217:R222 R245:R246">
      <formula1>#REF!</formula1>
    </dataValidation>
    <dataValidation type="list" allowBlank="1" showInputMessage="1" showErrorMessage="1" sqref="R79:R104 R113:R124 R133:R140">
      <formula1>"受益移民,人均年增收"</formula1>
    </dataValidation>
    <dataValidation type="list" allowBlank="1" showInputMessage="1" showErrorMessage="1" sqref="R156:R163">
      <formula1>$R$152:$R$153</formula1>
    </dataValidation>
    <dataValidation type="list" allowBlank="1" showInputMessage="1" showErrorMessage="1" sqref="R168:R177">
      <formula1>$R$165:$R$167</formula1>
    </dataValidation>
    <dataValidation type="list" allowBlank="1" showInputMessage="1" showErrorMessage="1" sqref="R183:R191">
      <formula1>$R$179:$R$180</formula1>
    </dataValidation>
    <dataValidation type="list" allowBlank="1" showInputMessage="1" showErrorMessage="1" sqref="R200:R208">
      <formula1>$R$193:$R$194</formula1>
    </dataValidation>
    <dataValidation type="list" allowBlank="1" showInputMessage="1" showErrorMessage="1" sqref="R227:R232">
      <formula1>$R$225:$R$226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94:S195">
      <formula1>IF(L193&gt;=0,S194&gt;0,0)</formula1>
    </dataValidation>
  </dataValidations>
  <printOptions horizontalCentered="1"/>
  <pageMargins left="0.59055118110236204" right="0.59055118110236204" top="0.78740157480314998" bottom="0.78740157480314998" header="0.39370078740157499" footer="0.39370078740157499"/>
  <pageSetup paperSize="9" orientation="landscape" useFirstPageNumber="1" r:id="rId1"/>
  <headerFooter alignWithMargins="0">
    <oddFooter>&amp;C第 &amp;P 页，共 &amp;N 页</oddFooter>
    <firstFooter>&amp;C:3</firstFooter>
  </headerFooter>
  <rowBreaks count="5" manualBreakCount="5">
    <brk id="40" max="19" man="1"/>
    <brk id="96" max="19" man="1"/>
    <brk id="234" max="19" man="1"/>
    <brk id="252" max="16383" man="1"/>
    <brk id="2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965"/>
  <sheetViews>
    <sheetView showGridLines="0" showZeros="0" tabSelected="1" view="pageBreakPreview" zoomScaleNormal="100" workbookViewId="0">
      <pane ySplit="5" topLeftCell="A6" activePane="bottomLeft" state="frozen"/>
      <selection pane="bottomLeft" activeCell="X8" sqref="X8"/>
    </sheetView>
  </sheetViews>
  <sheetFormatPr defaultColWidth="9" defaultRowHeight="18" customHeight="1"/>
  <cols>
    <col min="1" max="1" width="20.125" style="9" customWidth="1"/>
    <col min="2" max="4" width="5.125" style="10" customWidth="1"/>
    <col min="5" max="5" width="3.875" style="10" customWidth="1"/>
    <col min="6" max="7" width="3.625" style="10" customWidth="1"/>
    <col min="8" max="8" width="4.625" style="10" customWidth="1"/>
    <col min="9" max="11" width="3.625" style="10" customWidth="1"/>
    <col min="12" max="12" width="5.375" style="11" customWidth="1"/>
    <col min="13" max="13" width="5.25" style="10" customWidth="1"/>
    <col min="14" max="14" width="4.625" style="10" customWidth="1"/>
    <col min="15" max="15" width="14.125" style="12" customWidth="1"/>
    <col min="16" max="16" width="4.5" style="10" customWidth="1"/>
    <col min="17" max="17" width="5.125" style="9" customWidth="1"/>
    <col min="18" max="18" width="16.5" style="12" customWidth="1"/>
    <col min="19" max="19" width="4.75" style="13" customWidth="1"/>
    <col min="20" max="20" width="3.75" style="9" customWidth="1"/>
    <col min="21" max="21" width="5.125" style="12" customWidth="1"/>
    <col min="22" max="22" width="5.625" style="10" customWidth="1"/>
    <col min="23" max="16384" width="9" style="14"/>
  </cols>
  <sheetData>
    <row r="1" spans="1:23" ht="18" customHeight="1">
      <c r="A1" s="15" t="s">
        <v>0</v>
      </c>
    </row>
    <row r="2" spans="1:23" s="1" customFormat="1" ht="42" customHeight="1">
      <c r="A2" s="219" t="s">
        <v>215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94"/>
      <c r="V2" s="95" t="s">
        <v>2</v>
      </c>
      <c r="W2" s="94"/>
    </row>
    <row r="3" spans="1:23" s="2" customFormat="1" ht="20.25" customHeight="1">
      <c r="A3" s="16"/>
      <c r="B3" s="17"/>
      <c r="L3" s="51"/>
      <c r="O3" s="52"/>
      <c r="P3" s="53"/>
      <c r="Q3" s="96"/>
      <c r="R3" s="97" t="s">
        <v>3</v>
      </c>
      <c r="S3" s="98"/>
      <c r="T3" s="99"/>
      <c r="U3" s="97"/>
      <c r="V3" s="95"/>
      <c r="W3" s="100"/>
    </row>
    <row r="4" spans="1:23" s="2" customFormat="1" ht="17.25" customHeight="1">
      <c r="A4" s="224" t="s">
        <v>4</v>
      </c>
      <c r="B4" s="224" t="s">
        <v>5</v>
      </c>
      <c r="C4" s="220" t="s">
        <v>6</v>
      </c>
      <c r="D4" s="220"/>
      <c r="E4" s="224" t="s">
        <v>7</v>
      </c>
      <c r="F4" s="220" t="s">
        <v>8</v>
      </c>
      <c r="G4" s="220"/>
      <c r="H4" s="224" t="s">
        <v>9</v>
      </c>
      <c r="I4" s="224" t="s">
        <v>10</v>
      </c>
      <c r="J4" s="224" t="s">
        <v>11</v>
      </c>
      <c r="K4" s="224" t="s">
        <v>12</v>
      </c>
      <c r="L4" s="220" t="s">
        <v>13</v>
      </c>
      <c r="M4" s="220"/>
      <c r="N4" s="220"/>
      <c r="O4" s="245" t="s">
        <v>14</v>
      </c>
      <c r="P4" s="248"/>
      <c r="Q4" s="256"/>
      <c r="R4" s="245" t="s">
        <v>15</v>
      </c>
      <c r="S4" s="248"/>
      <c r="T4" s="256"/>
      <c r="U4" s="101"/>
      <c r="V4" s="95"/>
      <c r="W4" s="100"/>
    </row>
    <row r="5" spans="1:23" s="2" customFormat="1" ht="36" customHeight="1">
      <c r="A5" s="225"/>
      <c r="B5" s="225"/>
      <c r="C5" s="19" t="s">
        <v>16</v>
      </c>
      <c r="D5" s="19" t="s">
        <v>17</v>
      </c>
      <c r="E5" s="225"/>
      <c r="F5" s="19" t="s">
        <v>18</v>
      </c>
      <c r="G5" s="19" t="s">
        <v>19</v>
      </c>
      <c r="H5" s="225"/>
      <c r="I5" s="225"/>
      <c r="J5" s="225"/>
      <c r="K5" s="225"/>
      <c r="L5" s="20" t="s">
        <v>20</v>
      </c>
      <c r="M5" s="20" t="s">
        <v>21</v>
      </c>
      <c r="N5" s="20" t="s">
        <v>22</v>
      </c>
      <c r="O5" s="246"/>
      <c r="P5" s="249"/>
      <c r="Q5" s="257"/>
      <c r="R5" s="246"/>
      <c r="S5" s="249"/>
      <c r="T5" s="257"/>
      <c r="U5" s="101"/>
      <c r="V5" s="95">
        <v>1</v>
      </c>
      <c r="W5" s="100"/>
    </row>
    <row r="6" spans="1:23" s="2" customFormat="1" ht="21" customHeight="1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  <c r="J6" s="21">
        <v>10</v>
      </c>
      <c r="K6" s="21">
        <v>11</v>
      </c>
      <c r="L6" s="56">
        <v>12</v>
      </c>
      <c r="M6" s="21">
        <v>13</v>
      </c>
      <c r="N6" s="21">
        <v>14</v>
      </c>
      <c r="O6" s="57">
        <v>15</v>
      </c>
      <c r="P6" s="58"/>
      <c r="Q6" s="102"/>
      <c r="R6" s="103">
        <v>16</v>
      </c>
      <c r="S6" s="104"/>
      <c r="T6" s="105"/>
      <c r="U6" s="101">
        <f>S6+P6+L6+G6</f>
        <v>19</v>
      </c>
      <c r="V6" s="100">
        <f t="shared" ref="V6:V69" si="0">S6+P6+L6+G6</f>
        <v>19</v>
      </c>
      <c r="W6" s="100"/>
    </row>
    <row r="7" spans="1:23" s="2" customFormat="1" ht="21" customHeight="1">
      <c r="A7" s="22" t="s">
        <v>23</v>
      </c>
      <c r="B7" s="22"/>
      <c r="C7" s="22"/>
      <c r="D7" s="22"/>
      <c r="E7" s="22"/>
      <c r="F7" s="22"/>
      <c r="G7" s="23">
        <f t="shared" ref="G7:I7" si="1">G8+G11</f>
        <v>6</v>
      </c>
      <c r="H7" s="23">
        <f t="shared" si="1"/>
        <v>0</v>
      </c>
      <c r="I7" s="59">
        <f t="shared" si="1"/>
        <v>0</v>
      </c>
      <c r="J7" s="60"/>
      <c r="K7" s="22"/>
      <c r="L7" s="22">
        <f t="shared" ref="L7:N7" si="2">L8+L11</f>
        <v>154.26</v>
      </c>
      <c r="M7" s="22">
        <f t="shared" si="2"/>
        <v>154.26</v>
      </c>
      <c r="N7" s="22">
        <f t="shared" si="2"/>
        <v>0</v>
      </c>
      <c r="O7" s="61"/>
      <c r="P7" s="258"/>
      <c r="Q7" s="259"/>
      <c r="R7" s="260">
        <f>I7</f>
        <v>0</v>
      </c>
      <c r="S7" s="258"/>
      <c r="T7" s="106"/>
      <c r="V7" s="2">
        <v>1</v>
      </c>
    </row>
    <row r="8" spans="1:23" s="3" customFormat="1" ht="27" customHeight="1">
      <c r="A8" s="24" t="s">
        <v>216</v>
      </c>
      <c r="B8" s="25"/>
      <c r="C8" s="25"/>
      <c r="D8" s="25"/>
      <c r="E8" s="25"/>
      <c r="F8" s="25"/>
      <c r="G8" s="25">
        <f>SUM(G9:G9)</f>
        <v>0</v>
      </c>
      <c r="H8" s="25"/>
      <c r="I8" s="25"/>
      <c r="J8" s="25"/>
      <c r="K8" s="25"/>
      <c r="L8" s="62">
        <f>SUM(M8:N8)</f>
        <v>88.98</v>
      </c>
      <c r="M8" s="63">
        <f>M9+M10</f>
        <v>88.98</v>
      </c>
      <c r="N8" s="64">
        <f>SUM(N9:N9)</f>
        <v>0</v>
      </c>
      <c r="O8" s="65" t="s">
        <v>217</v>
      </c>
      <c r="P8" s="63">
        <f>SUM(P9:P10)</f>
        <v>2161</v>
      </c>
      <c r="Q8" s="107" t="s">
        <v>33</v>
      </c>
      <c r="R8" s="108" t="s">
        <v>32</v>
      </c>
      <c r="S8" s="109">
        <f t="shared" ref="S8:S10" si="3">P8</f>
        <v>2161</v>
      </c>
      <c r="T8" s="110" t="s">
        <v>33</v>
      </c>
      <c r="U8" s="3">
        <f t="shared" ref="U8:U10" si="4">SUM(G8,M8,P8,S8)</f>
        <v>4410.9799999999996</v>
      </c>
      <c r="V8" s="111">
        <f t="shared" si="0"/>
        <v>4410.9799999999996</v>
      </c>
    </row>
    <row r="9" spans="1:23" s="4" customFormat="1" ht="29.1" customHeight="1">
      <c r="A9" s="26" t="s">
        <v>218</v>
      </c>
      <c r="B9" s="27"/>
      <c r="C9" s="28"/>
      <c r="D9" s="28"/>
      <c r="E9" s="28"/>
      <c r="F9" s="27" t="s">
        <v>25</v>
      </c>
      <c r="G9" s="28"/>
      <c r="H9" s="28"/>
      <c r="I9" s="28"/>
      <c r="J9" s="28"/>
      <c r="K9" s="28"/>
      <c r="L9" s="66" t="s">
        <v>219</v>
      </c>
      <c r="M9" s="67" t="s">
        <v>219</v>
      </c>
      <c r="N9" s="28"/>
      <c r="O9" s="68" t="s">
        <v>217</v>
      </c>
      <c r="P9" s="69">
        <v>714</v>
      </c>
      <c r="Q9" s="112" t="str">
        <f>IF(O9="直补到人","人","")</f>
        <v>人</v>
      </c>
      <c r="R9" s="113" t="s">
        <v>32</v>
      </c>
      <c r="S9" s="114">
        <f t="shared" si="3"/>
        <v>714</v>
      </c>
      <c r="T9" s="115" t="s">
        <v>33</v>
      </c>
      <c r="U9" s="3">
        <f t="shared" si="4"/>
        <v>1428</v>
      </c>
      <c r="V9" s="111">
        <f t="shared" si="0"/>
        <v>1470.84</v>
      </c>
      <c r="W9" s="3"/>
    </row>
    <row r="10" spans="1:23" s="5" customFormat="1" ht="23.45" customHeight="1">
      <c r="A10" s="29" t="s">
        <v>220</v>
      </c>
      <c r="B10" s="28"/>
      <c r="C10" s="28"/>
      <c r="D10" s="28"/>
      <c r="E10" s="28"/>
      <c r="F10" s="28" t="s">
        <v>25</v>
      </c>
      <c r="G10" s="28"/>
      <c r="H10" s="28"/>
      <c r="I10" s="28"/>
      <c r="J10" s="28"/>
      <c r="K10" s="28"/>
      <c r="L10" s="70" t="s">
        <v>221</v>
      </c>
      <c r="M10" s="71" t="s">
        <v>221</v>
      </c>
      <c r="N10" s="28">
        <v>0</v>
      </c>
      <c r="O10" s="68" t="s">
        <v>217</v>
      </c>
      <c r="P10" s="72">
        <v>1447</v>
      </c>
      <c r="Q10" s="112" t="str">
        <f>IF(O10="直补到人","人","")</f>
        <v>人</v>
      </c>
      <c r="R10" s="113" t="s">
        <v>32</v>
      </c>
      <c r="S10" s="114">
        <f t="shared" si="3"/>
        <v>1447</v>
      </c>
      <c r="T10" s="115" t="s">
        <v>33</v>
      </c>
      <c r="U10" s="3">
        <f t="shared" si="4"/>
        <v>2894</v>
      </c>
      <c r="V10" s="111">
        <f t="shared" si="0"/>
        <v>2940.14</v>
      </c>
      <c r="W10" s="3">
        <f>G10+M10+P10+S10</f>
        <v>2940.1400000000003</v>
      </c>
    </row>
    <row r="11" spans="1:23" s="6" customFormat="1" ht="25.15" customHeight="1">
      <c r="A11" s="30" t="s">
        <v>24</v>
      </c>
      <c r="B11" s="22"/>
      <c r="C11" s="22"/>
      <c r="D11" s="22"/>
      <c r="E11" s="22"/>
      <c r="F11" s="22" t="s">
        <v>25</v>
      </c>
      <c r="G11" s="31">
        <f>G12+G115+G201+G226</f>
        <v>6</v>
      </c>
      <c r="H11" s="32"/>
      <c r="I11" s="32"/>
      <c r="J11" s="32"/>
      <c r="K11" s="73"/>
      <c r="L11" s="31">
        <f t="shared" ref="L11:N11" si="5">L12+L115+L201+L226</f>
        <v>65.28</v>
      </c>
      <c r="M11" s="31">
        <f t="shared" si="5"/>
        <v>65.28</v>
      </c>
      <c r="N11" s="74">
        <f t="shared" si="5"/>
        <v>0</v>
      </c>
      <c r="O11" s="75"/>
      <c r="P11" s="76"/>
      <c r="Q11" s="116"/>
      <c r="R11" s="117"/>
      <c r="S11" s="118"/>
      <c r="T11" s="119"/>
      <c r="U11" s="120"/>
      <c r="V11" s="111">
        <f t="shared" si="0"/>
        <v>71.28</v>
      </c>
      <c r="W11" s="120"/>
    </row>
    <row r="12" spans="1:23" s="7" customFormat="1" ht="21" customHeight="1">
      <c r="A12" s="33" t="s">
        <v>26</v>
      </c>
      <c r="B12" s="34"/>
      <c r="C12" s="34"/>
      <c r="D12" s="34"/>
      <c r="E12" s="35"/>
      <c r="F12" s="34" t="s">
        <v>25</v>
      </c>
      <c r="G12" s="36">
        <f>G13+G58+G99</f>
        <v>3</v>
      </c>
      <c r="H12" s="34"/>
      <c r="I12" s="34"/>
      <c r="J12" s="34"/>
      <c r="K12" s="36"/>
      <c r="L12" s="36">
        <f t="shared" ref="L12:N12" si="6">L13+L58+L99</f>
        <v>42.92</v>
      </c>
      <c r="M12" s="36">
        <f t="shared" si="6"/>
        <v>42.92</v>
      </c>
      <c r="N12" s="36">
        <f t="shared" si="6"/>
        <v>0</v>
      </c>
      <c r="O12" s="77"/>
      <c r="P12" s="78"/>
      <c r="Q12" s="121"/>
      <c r="R12" s="122"/>
      <c r="S12" s="123"/>
      <c r="T12" s="124"/>
      <c r="U12" s="125"/>
      <c r="V12" s="111">
        <f t="shared" si="0"/>
        <v>45.92</v>
      </c>
      <c r="W12" s="126"/>
    </row>
    <row r="13" spans="1:23" s="2" customFormat="1" ht="21" customHeight="1">
      <c r="A13" s="37" t="s">
        <v>27</v>
      </c>
      <c r="B13" s="38"/>
      <c r="C13" s="38"/>
      <c r="D13" s="38"/>
      <c r="E13" s="39"/>
      <c r="F13" s="38" t="s">
        <v>25</v>
      </c>
      <c r="G13" s="40">
        <f>G14+G27+G49</f>
        <v>2</v>
      </c>
      <c r="H13" s="38"/>
      <c r="I13" s="38"/>
      <c r="J13" s="38"/>
      <c r="K13" s="40"/>
      <c r="L13" s="40">
        <f t="shared" ref="L13:N13" si="7">L14+L27+L49</f>
        <v>40.1</v>
      </c>
      <c r="M13" s="40">
        <f t="shared" si="7"/>
        <v>40.1</v>
      </c>
      <c r="N13" s="40">
        <f t="shared" si="7"/>
        <v>0</v>
      </c>
      <c r="O13" s="75"/>
      <c r="P13" s="76"/>
      <c r="Q13" s="116"/>
      <c r="R13" s="127"/>
      <c r="S13" s="128"/>
      <c r="T13" s="129"/>
      <c r="U13" s="130"/>
      <c r="V13" s="111">
        <f t="shared" si="0"/>
        <v>42.1</v>
      </c>
      <c r="W13" s="100"/>
    </row>
    <row r="14" spans="1:23" s="2" customFormat="1" ht="19.899999999999999" hidden="1" customHeight="1">
      <c r="A14" s="226" t="s">
        <v>28</v>
      </c>
      <c r="B14" s="41"/>
      <c r="C14" s="41"/>
      <c r="D14" s="42"/>
      <c r="E14" s="43" t="s">
        <v>29</v>
      </c>
      <c r="F14" s="237" t="s">
        <v>25</v>
      </c>
      <c r="G14" s="240">
        <f>SUM(G17:G26)</f>
        <v>0</v>
      </c>
      <c r="H14" s="41"/>
      <c r="I14" s="41"/>
      <c r="J14" s="41"/>
      <c r="K14" s="79"/>
      <c r="L14" s="240">
        <f t="shared" ref="L14:N14" si="8">SUM(L17:L26)</f>
        <v>0</v>
      </c>
      <c r="M14" s="240">
        <f t="shared" si="8"/>
        <v>0</v>
      </c>
      <c r="N14" s="240">
        <f t="shared" si="8"/>
        <v>0</v>
      </c>
      <c r="O14" s="80" t="s">
        <v>30</v>
      </c>
      <c r="P14" s="81">
        <f t="array" ref="P14">SUM(IF(ISERROR(SEARCH("土地开发",O17:O26)),0,1)*P17:P26)</f>
        <v>0</v>
      </c>
      <c r="Q14" s="131" t="s">
        <v>31</v>
      </c>
      <c r="R14" s="132" t="s">
        <v>32</v>
      </c>
      <c r="S14" s="133">
        <f t="array" ref="S14">SUM(IF(ISERROR(SEARCH("受益移民",R17:R26)),0,1)*S17:S26)</f>
        <v>0</v>
      </c>
      <c r="T14" s="134" t="s">
        <v>33</v>
      </c>
      <c r="U14" s="135"/>
      <c r="V14" s="111">
        <f t="shared" si="0"/>
        <v>0</v>
      </c>
      <c r="W14" s="100"/>
    </row>
    <row r="15" spans="1:23" s="2" customFormat="1" ht="3.95" hidden="1" customHeight="1">
      <c r="A15" s="227"/>
      <c r="B15" s="44"/>
      <c r="C15" s="44"/>
      <c r="D15" s="45"/>
      <c r="E15" s="46" t="s">
        <v>34</v>
      </c>
      <c r="F15" s="238"/>
      <c r="G15" s="241"/>
      <c r="H15" s="44"/>
      <c r="I15" s="44"/>
      <c r="J15" s="44"/>
      <c r="K15" s="82"/>
      <c r="L15" s="241"/>
      <c r="M15" s="241"/>
      <c r="N15" s="241"/>
      <c r="O15" s="80"/>
      <c r="P15" s="81">
        <f t="array" ref="P15">SUM(IF(ISERROR(SEARCH("中低产田改造",O16:O26)),0,1)*P16:P26)</f>
        <v>0</v>
      </c>
      <c r="Q15" s="131"/>
      <c r="R15" s="136"/>
      <c r="S15" s="137"/>
      <c r="T15" s="138"/>
      <c r="U15" s="135"/>
      <c r="V15" s="111">
        <f t="shared" si="0"/>
        <v>0</v>
      </c>
      <c r="W15" s="100"/>
    </row>
    <row r="16" spans="1:23" s="2" customFormat="1" ht="14.45" hidden="1" customHeight="1">
      <c r="A16" s="228"/>
      <c r="B16" s="47"/>
      <c r="C16" s="47"/>
      <c r="D16" s="48"/>
      <c r="E16" s="46" t="s">
        <v>35</v>
      </c>
      <c r="F16" s="239"/>
      <c r="G16" s="242"/>
      <c r="H16" s="47"/>
      <c r="I16" s="47"/>
      <c r="J16" s="47"/>
      <c r="K16" s="83"/>
      <c r="L16" s="242"/>
      <c r="M16" s="242"/>
      <c r="N16" s="242"/>
      <c r="O16" s="80" t="s">
        <v>36</v>
      </c>
      <c r="P16" s="81">
        <f t="array" ref="P16">SUM(IF(ISERROR(SEARCH("土地整理",O17:O26)),0,1)*P17:P26)</f>
        <v>0</v>
      </c>
      <c r="Q16" s="131" t="s">
        <v>31</v>
      </c>
      <c r="R16" s="136"/>
      <c r="S16" s="139"/>
      <c r="T16" s="138"/>
      <c r="U16" s="135"/>
      <c r="V16" s="111">
        <f t="shared" si="0"/>
        <v>0</v>
      </c>
      <c r="W16" s="100"/>
    </row>
    <row r="17" spans="1:23" s="2" customFormat="1" ht="15" hidden="1" customHeight="1">
      <c r="A17" s="229"/>
      <c r="B17" s="224" t="str">
        <f>MID(A17,1,MIN(IF(ISERROR(FIND({"县","市","区"},A17)),4^8,FIND({"县","市","区"},A17))))</f>
        <v/>
      </c>
      <c r="C17" s="224" t="str">
        <f>IF(ISERROR(MID(A17,LEN(B17)+1,MAX(IF(ISERROR(FIND({"道","乡","镇","处","场","区"},A17,LEN(B17)+1)),0,(FIND({"道","乡","镇","处","场","区"},A17,LEN(B17)+1))))-LEN(B17))),"",MID(A17,LEN(B17)+1,MIN(IF(ISERROR(FIND({"道","乡","镇","处","场","区"},A17,LEN(B17)+3)),4^8,(FIND({"道","乡","镇","处","场","区"},A17,LEN(B17)+3))))-LEN(B17)))</f>
        <v/>
      </c>
      <c r="D17" s="224" t="str">
        <f>IF(ISERROR(MID(A17,LEN(B17)+LEN(C17)+1,MAX(IF(ISERROR(FIND({"区","村","会","场"},A17,LEN(B17)+LEN(C17)+1)),0,(FIND({"区","村","会","场"},A17,LEN(B17)+LEN(C17)+1))))-LEN(B17)-LEN(C17))),"",MID(A17,LEN(B17)+LEN(C17)+1,MAX(IF(ISERROR(FIND({"区","村","会","场"},A17,LEN(B17)+LEN(C17)+3)),0,(FIND({"区","村","会","场"},A17,LEN(B17)+LEN(C17)+3))))-LEN(B17)-LEN(C17)))</f>
        <v/>
      </c>
      <c r="E17" s="229"/>
      <c r="F17" s="229" t="str">
        <f t="shared" ref="F17:F21" si="9">IF(G17="","","项")</f>
        <v/>
      </c>
      <c r="G17" s="229"/>
      <c r="H17" s="229"/>
      <c r="I17" s="229"/>
      <c r="J17" s="229"/>
      <c r="K17" s="229"/>
      <c r="L17" s="229">
        <f t="shared" ref="L17:L21" si="10">SUM(M17:N17)</f>
        <v>0</v>
      </c>
      <c r="M17" s="229"/>
      <c r="N17" s="243"/>
      <c r="O17" s="245"/>
      <c r="P17" s="248"/>
      <c r="Q17" s="251" t="str">
        <f t="shared" ref="Q17:Q21" si="11">IF(O17="基本口粮类其他","宗",IF(O17="","","亩"))</f>
        <v/>
      </c>
      <c r="R17" s="245" t="s">
        <v>32</v>
      </c>
      <c r="S17" s="248"/>
      <c r="T17" s="253" t="str">
        <f t="shared" ref="T17:T21" si="12">IF(R17="受益移民","人",IF(R17="","","亩"))</f>
        <v>人</v>
      </c>
      <c r="U17" s="97"/>
      <c r="V17" s="111">
        <f t="shared" si="0"/>
        <v>0</v>
      </c>
      <c r="W17" s="100"/>
    </row>
    <row r="18" spans="1:23" s="2" customFormat="1" ht="15" hidden="1" customHeight="1">
      <c r="A18" s="230"/>
      <c r="B18" s="225"/>
      <c r="C18" s="225"/>
      <c r="D18" s="225"/>
      <c r="E18" s="230"/>
      <c r="F18" s="230"/>
      <c r="G18" s="230"/>
      <c r="H18" s="230"/>
      <c r="I18" s="230"/>
      <c r="J18" s="230"/>
      <c r="K18" s="230"/>
      <c r="L18" s="230"/>
      <c r="M18" s="230"/>
      <c r="N18" s="244"/>
      <c r="O18" s="246"/>
      <c r="P18" s="249"/>
      <c r="Q18" s="252"/>
      <c r="R18" s="246"/>
      <c r="S18" s="249"/>
      <c r="T18" s="254"/>
      <c r="U18" s="97"/>
      <c r="V18" s="111">
        <f t="shared" si="0"/>
        <v>0</v>
      </c>
      <c r="W18" s="100"/>
    </row>
    <row r="19" spans="1:23" s="2" customFormat="1" ht="15" hidden="1" customHeight="1">
      <c r="A19" s="229"/>
      <c r="B19" s="224" t="str">
        <f>MID(A19,1,MIN(IF(ISERROR(FIND({"县","市","区"},A19)),4^8,FIND({"县","市","区"},A19))))</f>
        <v/>
      </c>
      <c r="C19" s="224" t="str">
        <f>IF(ISERROR(MID(A19,LEN(B19)+1,MAX(IF(ISERROR(FIND({"道","乡","镇","处","场","区"},A19,LEN(B19)+1)),0,(FIND({"道","乡","镇","处","场","区"},A19,LEN(B19)+1))))-LEN(B19))),"",MID(A19,LEN(B19)+1,MIN(IF(ISERROR(FIND({"道","乡","镇","处","场","区"},A19,LEN(B19)+3)),4^8,(FIND({"道","乡","镇","处","场","区"},A19,LEN(B19)+3))))-LEN(B19)))</f>
        <v/>
      </c>
      <c r="D19" s="224" t="str">
        <f>IF(ISERROR(MID(A19,LEN(B19)+LEN(C19)+1,MAX(IF(ISERROR(FIND({"区","村","会","场"},A19,LEN(B19)+LEN(C19)+1)),0,(FIND({"区","村","会","场"},A19,LEN(B19)+LEN(C19)+1))))-LEN(B19)-LEN(C19))),"",MID(A19,LEN(B19)+LEN(C19)+1,MAX(IF(ISERROR(FIND({"区","村","会","场"},A19,LEN(B19)+LEN(C19)+3)),0,(FIND({"区","村","会","场"},A19,LEN(B19)+LEN(C19)+3))))-LEN(B19)-LEN(C19)))</f>
        <v/>
      </c>
      <c r="E19" s="229"/>
      <c r="F19" s="229" t="str">
        <f t="shared" si="9"/>
        <v/>
      </c>
      <c r="G19" s="229"/>
      <c r="H19" s="229"/>
      <c r="I19" s="229"/>
      <c r="J19" s="229"/>
      <c r="K19" s="229"/>
      <c r="L19" s="229">
        <f t="shared" si="10"/>
        <v>0</v>
      </c>
      <c r="M19" s="229"/>
      <c r="N19" s="243"/>
      <c r="O19" s="245"/>
      <c r="P19" s="248"/>
      <c r="Q19" s="251" t="str">
        <f t="shared" si="11"/>
        <v/>
      </c>
      <c r="R19" s="245" t="s">
        <v>32</v>
      </c>
      <c r="S19" s="248"/>
      <c r="T19" s="253" t="str">
        <f t="shared" si="12"/>
        <v>人</v>
      </c>
      <c r="U19" s="97"/>
      <c r="V19" s="111">
        <f t="shared" si="0"/>
        <v>0</v>
      </c>
      <c r="W19" s="100"/>
    </row>
    <row r="20" spans="1:23" s="2" customFormat="1" ht="15" hidden="1" customHeight="1">
      <c r="A20" s="230"/>
      <c r="B20" s="225"/>
      <c r="C20" s="225"/>
      <c r="D20" s="225"/>
      <c r="E20" s="230"/>
      <c r="F20" s="230"/>
      <c r="G20" s="230"/>
      <c r="H20" s="230"/>
      <c r="I20" s="230"/>
      <c r="J20" s="230"/>
      <c r="K20" s="230"/>
      <c r="L20" s="230"/>
      <c r="M20" s="230"/>
      <c r="N20" s="244"/>
      <c r="O20" s="246"/>
      <c r="P20" s="249"/>
      <c r="Q20" s="252"/>
      <c r="R20" s="246"/>
      <c r="S20" s="249"/>
      <c r="T20" s="254"/>
      <c r="U20" s="97"/>
      <c r="V20" s="111">
        <f t="shared" si="0"/>
        <v>0</v>
      </c>
      <c r="W20" s="100"/>
    </row>
    <row r="21" spans="1:23" s="2" customFormat="1" ht="15" hidden="1" customHeight="1">
      <c r="A21" s="229"/>
      <c r="B21" s="224" t="str">
        <f>MID(A21,1,MIN(IF(ISERROR(FIND({"县","市","区"},A21)),4^8,FIND({"县","市","区"},A21))))</f>
        <v/>
      </c>
      <c r="C21" s="224" t="str">
        <f>IF(ISERROR(MID(A21,LEN(B21)+1,MAX(IF(ISERROR(FIND({"道","乡","镇","处","场","区"},A21,LEN(B21)+1)),0,(FIND({"道","乡","镇","处","场","区"},A21,LEN(B21)+1))))-LEN(B21))),"",MID(A21,LEN(B21)+1,MIN(IF(ISERROR(FIND({"道","乡","镇","处","场","区"},A21,LEN(B21)+3)),4^8,(FIND({"道","乡","镇","处","场","区"},A21,LEN(B21)+3))))-LEN(B21)))</f>
        <v/>
      </c>
      <c r="D21" s="224" t="str">
        <f>IF(ISERROR(MID(A21,LEN(B21)+LEN(C21)+1,MAX(IF(ISERROR(FIND({"区","村","会","场"},A21,LEN(B21)+LEN(C21)+1)),0,(FIND({"区","村","会","场"},A21,LEN(B21)+LEN(C21)+1))))-LEN(B21)-LEN(C21))),"",MID(A21,LEN(B21)+LEN(C21)+1,MAX(IF(ISERROR(FIND({"区","村","会","场"},A21,LEN(B21)+LEN(C21)+3)),0,(FIND({"区","村","会","场"},A21,LEN(B21)+LEN(C21)+3))))-LEN(B21)-LEN(C21)))</f>
        <v/>
      </c>
      <c r="E21" s="229"/>
      <c r="F21" s="229" t="str">
        <f t="shared" si="9"/>
        <v/>
      </c>
      <c r="G21" s="229"/>
      <c r="H21" s="229"/>
      <c r="I21" s="229"/>
      <c r="J21" s="229"/>
      <c r="K21" s="229"/>
      <c r="L21" s="229">
        <f t="shared" si="10"/>
        <v>0</v>
      </c>
      <c r="M21" s="229"/>
      <c r="N21" s="243"/>
      <c r="O21" s="245"/>
      <c r="P21" s="248"/>
      <c r="Q21" s="251" t="str">
        <f t="shared" si="11"/>
        <v/>
      </c>
      <c r="R21" s="245" t="s">
        <v>32</v>
      </c>
      <c r="S21" s="248"/>
      <c r="T21" s="253" t="str">
        <f t="shared" si="12"/>
        <v>人</v>
      </c>
      <c r="U21" s="97"/>
      <c r="V21" s="111">
        <f t="shared" si="0"/>
        <v>0</v>
      </c>
      <c r="W21" s="100"/>
    </row>
    <row r="22" spans="1:23" s="2" customFormat="1" ht="15" hidden="1" customHeight="1">
      <c r="A22" s="230"/>
      <c r="B22" s="225"/>
      <c r="C22" s="225"/>
      <c r="D22" s="225"/>
      <c r="E22" s="230"/>
      <c r="F22" s="230"/>
      <c r="G22" s="230"/>
      <c r="H22" s="230"/>
      <c r="I22" s="230"/>
      <c r="J22" s="230"/>
      <c r="K22" s="230"/>
      <c r="L22" s="230"/>
      <c r="M22" s="230"/>
      <c r="N22" s="244"/>
      <c r="O22" s="246"/>
      <c r="P22" s="249"/>
      <c r="Q22" s="252"/>
      <c r="R22" s="246"/>
      <c r="S22" s="249"/>
      <c r="T22" s="254"/>
      <c r="U22" s="97"/>
      <c r="V22" s="111">
        <f t="shared" si="0"/>
        <v>0</v>
      </c>
      <c r="W22" s="100"/>
    </row>
    <row r="23" spans="1:23" s="2" customFormat="1" ht="15" hidden="1" customHeight="1">
      <c r="A23" s="229"/>
      <c r="B23" s="224" t="str">
        <f>MID(A23,1,MIN(IF(ISERROR(FIND({"县","市","区"},A23)),4^8,FIND({"县","市","区"},A23))))</f>
        <v/>
      </c>
      <c r="C23" s="224" t="str">
        <f>IF(ISERROR(MID(A23,LEN(B23)+1,MAX(IF(ISERROR(FIND({"道","乡","镇","处","场","区"},A23,LEN(B23)+1)),0,(FIND({"道","乡","镇","处","场","区"},A23,LEN(B23)+1))))-LEN(B23))),"",MID(A23,LEN(B23)+1,MIN(IF(ISERROR(FIND({"道","乡","镇","处","场","区"},A23,LEN(B23)+3)),4^8,(FIND({"道","乡","镇","处","场","区"},A23,LEN(B23)+3))))-LEN(B23)))</f>
        <v/>
      </c>
      <c r="D23" s="224" t="str">
        <f>IF(ISERROR(MID(A23,LEN(B23)+LEN(C23)+1,MAX(IF(ISERROR(FIND({"区","村","会","场"},A23,LEN(B23)+LEN(C23)+1)),0,(FIND({"区","村","会","场"},A23,LEN(B23)+LEN(C23)+1))))-LEN(B23)-LEN(C23))),"",MID(A23,LEN(B23)+LEN(C23)+1,MAX(IF(ISERROR(FIND({"区","村","会","场"},A23,LEN(B23)+LEN(C23)+3)),0,(FIND({"区","村","会","场"},A23,LEN(B23)+LEN(C23)+3))))-LEN(B23)-LEN(C23)))</f>
        <v/>
      </c>
      <c r="E23" s="229"/>
      <c r="F23" s="229" t="str">
        <f>IF(G23="","","项")</f>
        <v/>
      </c>
      <c r="G23" s="229"/>
      <c r="H23" s="229"/>
      <c r="I23" s="229"/>
      <c r="J23" s="229"/>
      <c r="K23" s="229"/>
      <c r="L23" s="229">
        <f>SUM(M23:N23)</f>
        <v>0</v>
      </c>
      <c r="M23" s="229"/>
      <c r="N23" s="243"/>
      <c r="O23" s="245"/>
      <c r="P23" s="248"/>
      <c r="Q23" s="251" t="str">
        <f>IF(O23="基本口粮类其他","宗",IF(O23="","","亩"))</f>
        <v/>
      </c>
      <c r="R23" s="245" t="s">
        <v>32</v>
      </c>
      <c r="S23" s="248"/>
      <c r="T23" s="253" t="str">
        <f>IF(R23="受益移民","人",IF(R23="","","亩"))</f>
        <v>人</v>
      </c>
      <c r="U23" s="97"/>
      <c r="V23" s="111">
        <f t="shared" si="0"/>
        <v>0</v>
      </c>
      <c r="W23" s="100"/>
    </row>
    <row r="24" spans="1:23" s="2" customFormat="1" ht="15" hidden="1" customHeight="1">
      <c r="A24" s="230"/>
      <c r="B24" s="225"/>
      <c r="C24" s="225"/>
      <c r="D24" s="225"/>
      <c r="E24" s="230"/>
      <c r="F24" s="230"/>
      <c r="G24" s="230"/>
      <c r="H24" s="230"/>
      <c r="I24" s="230"/>
      <c r="J24" s="230"/>
      <c r="K24" s="230"/>
      <c r="L24" s="230"/>
      <c r="M24" s="230"/>
      <c r="N24" s="244"/>
      <c r="O24" s="246"/>
      <c r="P24" s="249"/>
      <c r="Q24" s="252"/>
      <c r="R24" s="246"/>
      <c r="S24" s="249"/>
      <c r="T24" s="254"/>
      <c r="U24" s="97"/>
      <c r="V24" s="111">
        <f t="shared" si="0"/>
        <v>0</v>
      </c>
      <c r="W24" s="100"/>
    </row>
    <row r="25" spans="1:23" s="2" customFormat="1" ht="15" hidden="1" customHeight="1">
      <c r="A25" s="229"/>
      <c r="B25" s="224" t="str">
        <f>MID(A25,1,MIN(IF(ISERROR(FIND({"县","市","区"},A25)),4^8,FIND({"县","市","区"},A25))))</f>
        <v/>
      </c>
      <c r="C25" s="224" t="str">
        <f>IF(ISERROR(MID(A25,LEN(B25)+1,MAX(IF(ISERROR(FIND({"道","乡","镇","处","场","区"},A25,LEN(B25)+1)),0,(FIND({"道","乡","镇","处","场","区"},A25,LEN(B25)+1))))-LEN(B25))),"",MID(A25,LEN(B25)+1,MIN(IF(ISERROR(FIND({"道","乡","镇","处","场","区"},A25,LEN(B25)+3)),4^8,(FIND({"道","乡","镇","处","场","区"},A25,LEN(B25)+3))))-LEN(B25)))</f>
        <v/>
      </c>
      <c r="D25" s="224" t="str">
        <f>IF(ISERROR(MID(A25,LEN(B25)+LEN(C25)+1,MAX(IF(ISERROR(FIND({"区","村","会","场"},A25,LEN(B25)+LEN(C25)+1)),0,(FIND({"区","村","会","场"},A25,LEN(B25)+LEN(C25)+1))))-LEN(B25)-LEN(C25))),"",MID(A25,LEN(B25)+LEN(C25)+1,MAX(IF(ISERROR(FIND({"区","村","会","场"},A25,LEN(B25)+LEN(C25)+3)),0,(FIND({"区","村","会","场"},A25,LEN(B25)+LEN(C25)+3))))-LEN(B25)-LEN(C25)))</f>
        <v/>
      </c>
      <c r="E25" s="229"/>
      <c r="F25" s="229" t="str">
        <f>IF(G25="","","项")</f>
        <v/>
      </c>
      <c r="G25" s="229"/>
      <c r="H25" s="229"/>
      <c r="I25" s="229"/>
      <c r="J25" s="229"/>
      <c r="K25" s="229"/>
      <c r="L25" s="229">
        <f>SUM(M25:N25)</f>
        <v>0</v>
      </c>
      <c r="M25" s="229"/>
      <c r="N25" s="243"/>
      <c r="O25" s="245"/>
      <c r="P25" s="248"/>
      <c r="Q25" s="251" t="str">
        <f>IF(O25="基本口粮类其他","宗",IF(O25="","","亩"))</f>
        <v/>
      </c>
      <c r="R25" s="245" t="s">
        <v>32</v>
      </c>
      <c r="S25" s="248"/>
      <c r="T25" s="253" t="str">
        <f>IF(R25="受益移民","人",IF(R25="","","亩"))</f>
        <v>人</v>
      </c>
      <c r="U25" s="97"/>
      <c r="V25" s="111">
        <f t="shared" si="0"/>
        <v>0</v>
      </c>
      <c r="W25" s="100"/>
    </row>
    <row r="26" spans="1:23" s="2" customFormat="1" ht="15" hidden="1" customHeight="1">
      <c r="A26" s="230"/>
      <c r="B26" s="225"/>
      <c r="C26" s="225"/>
      <c r="D26" s="225"/>
      <c r="E26" s="230"/>
      <c r="F26" s="230"/>
      <c r="G26" s="230"/>
      <c r="H26" s="230"/>
      <c r="I26" s="230"/>
      <c r="J26" s="230"/>
      <c r="K26" s="230"/>
      <c r="L26" s="230"/>
      <c r="M26" s="230"/>
      <c r="N26" s="244"/>
      <c r="O26" s="246"/>
      <c r="P26" s="249"/>
      <c r="Q26" s="252"/>
      <c r="R26" s="246"/>
      <c r="S26" s="249"/>
      <c r="T26" s="254"/>
      <c r="U26" s="97"/>
      <c r="V26" s="111">
        <f t="shared" si="0"/>
        <v>0</v>
      </c>
      <c r="W26" s="100"/>
    </row>
    <row r="27" spans="1:23" s="2" customFormat="1" ht="13.5" customHeight="1">
      <c r="A27" s="231" t="s">
        <v>37</v>
      </c>
      <c r="B27" s="232"/>
      <c r="C27" s="232"/>
      <c r="D27" s="232"/>
      <c r="E27" s="232"/>
      <c r="F27" s="232" t="s">
        <v>25</v>
      </c>
      <c r="G27" s="232">
        <f>SUM(G34:G48)</f>
        <v>2</v>
      </c>
      <c r="H27" s="232"/>
      <c r="I27" s="232"/>
      <c r="J27" s="232"/>
      <c r="K27" s="232"/>
      <c r="L27" s="232">
        <v>40.1</v>
      </c>
      <c r="M27" s="232">
        <v>40.1</v>
      </c>
      <c r="N27" s="232">
        <f>SUM(N34:N48)</f>
        <v>0</v>
      </c>
      <c r="O27" s="80" t="s">
        <v>38</v>
      </c>
      <c r="P27" s="81">
        <f t="array" ref="P27">SUM(IF(ISERROR(SEARCH("排灌站",O34:O48)),0,1)*P34:P48)</f>
        <v>0</v>
      </c>
      <c r="Q27" s="131" t="s">
        <v>39</v>
      </c>
      <c r="R27" s="132"/>
      <c r="S27" s="142"/>
      <c r="T27" s="134"/>
      <c r="U27" s="135"/>
      <c r="V27" s="111">
        <f t="shared" si="0"/>
        <v>42.1</v>
      </c>
      <c r="W27" s="100"/>
    </row>
    <row r="28" spans="1:23" s="2" customFormat="1" ht="13.5" customHeight="1">
      <c r="A28" s="231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80" t="s">
        <v>40</v>
      </c>
      <c r="P28" s="81">
        <f t="array" ref="P28">SUM(IF(ISERROR(SEARCH("机井",O34:O48)),0,1)*P34:P48)</f>
        <v>0</v>
      </c>
      <c r="Q28" s="131" t="s">
        <v>41</v>
      </c>
      <c r="R28" s="136" t="s">
        <v>32</v>
      </c>
      <c r="S28" s="137">
        <f t="array" ref="S28">SUM(IF(ISERROR(SEARCH("受益移民",R34:R48)),0,1)*S34:S48)</f>
        <v>610</v>
      </c>
      <c r="T28" s="138" t="s">
        <v>33</v>
      </c>
      <c r="U28" s="135"/>
      <c r="V28" s="111">
        <f t="shared" si="0"/>
        <v>610</v>
      </c>
      <c r="W28" s="100"/>
    </row>
    <row r="29" spans="1:23" s="2" customFormat="1" ht="13.5" customHeight="1">
      <c r="A29" s="231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80" t="s">
        <v>42</v>
      </c>
      <c r="P29" s="81">
        <f t="array" ref="P29">SUM(IF(ISERROR(SEARCH("渠道",O34:O48)),0,1)*P34:P48)</f>
        <v>4.1899999999999995</v>
      </c>
      <c r="Q29" s="131" t="s">
        <v>43</v>
      </c>
      <c r="R29" s="136" t="s">
        <v>44</v>
      </c>
      <c r="S29" s="137">
        <f t="array" ref="S29">SUM(IF(ISERROR(SEARCH("新增灌溉面积",R34:R48)),0,1)*S34:S48)</f>
        <v>0</v>
      </c>
      <c r="T29" s="138" t="s">
        <v>31</v>
      </c>
      <c r="U29" s="135"/>
      <c r="V29" s="111">
        <f t="shared" si="0"/>
        <v>4.1899999999999995</v>
      </c>
      <c r="W29" s="100"/>
    </row>
    <row r="30" spans="1:23" s="2" customFormat="1" ht="13.5" hidden="1" customHeight="1">
      <c r="A30" s="231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80" t="s">
        <v>45</v>
      </c>
      <c r="P30" s="81">
        <f t="array" ref="P30">SUM(IF(ISERROR(SEARCH("涵闸",O34:O48)),0,1)*P34:P48)</f>
        <v>0</v>
      </c>
      <c r="Q30" s="131" t="s">
        <v>46</v>
      </c>
      <c r="R30" s="136" t="s">
        <v>47</v>
      </c>
      <c r="S30" s="137">
        <f t="array" ref="S30">SUM(IF(ISERROR(SEARCH("改善灌溉面积",R34:R48)),0,1)*S34:S48)</f>
        <v>0</v>
      </c>
      <c r="T30" s="138" t="s">
        <v>31</v>
      </c>
      <c r="U30" s="135"/>
      <c r="V30" s="111">
        <f t="shared" si="0"/>
        <v>0</v>
      </c>
      <c r="W30" s="100"/>
    </row>
    <row r="31" spans="1:23" s="2" customFormat="1" ht="13.5" customHeight="1">
      <c r="A31" s="231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80" t="s">
        <v>48</v>
      </c>
      <c r="P31" s="81">
        <f t="array" ref="P31">SUM(IF(ISERROR(SEARCH("堤坝",O34:O48)),0,1)*P34:P48)</f>
        <v>0.01</v>
      </c>
      <c r="Q31" s="131" t="s">
        <v>43</v>
      </c>
      <c r="R31" s="136" t="s">
        <v>49</v>
      </c>
      <c r="S31" s="137">
        <f t="array" ref="S31">SUM(IF(ISERROR(SEARCH("新增除涝面积",R34:R48)),0,1)*S34:S48)</f>
        <v>0</v>
      </c>
      <c r="T31" s="138" t="s">
        <v>31</v>
      </c>
      <c r="U31" s="135"/>
      <c r="V31" s="111">
        <f t="shared" si="0"/>
        <v>0.01</v>
      </c>
      <c r="W31" s="100"/>
    </row>
    <row r="32" spans="1:23" s="2" customFormat="1" ht="13.5" customHeight="1">
      <c r="A32" s="231"/>
      <c r="B32" s="232"/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80" t="s">
        <v>50</v>
      </c>
      <c r="P32" s="81">
        <f t="array" ref="P32">SUM(IF(ISERROR(SEARCH("山塘",O34:O48)),0,1)*P34:P48)</f>
        <v>5</v>
      </c>
      <c r="Q32" s="131" t="s">
        <v>46</v>
      </c>
      <c r="R32" s="136" t="s">
        <v>51</v>
      </c>
      <c r="S32" s="137">
        <f t="array" ref="S32">SUM(IF(ISERROR(SEARCH("改善除涝面积",R34:R48)),0,1)*S34:S48)</f>
        <v>0</v>
      </c>
      <c r="T32" s="138" t="s">
        <v>31</v>
      </c>
      <c r="U32" s="135"/>
      <c r="V32" s="111">
        <f t="shared" si="0"/>
        <v>5</v>
      </c>
      <c r="W32" s="100"/>
    </row>
    <row r="33" spans="1:23" s="2" customFormat="1" ht="13.5" hidden="1" customHeight="1">
      <c r="A33" s="231"/>
      <c r="B33" s="232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80" t="s">
        <v>52</v>
      </c>
      <c r="P33" s="81">
        <f t="array" ref="P33">SUM(IF(ISERROR(SEARCH("农田水利类其他",O34:O48)),0,1)*P34:P48)</f>
        <v>0</v>
      </c>
      <c r="Q33" s="131" t="s">
        <v>53</v>
      </c>
      <c r="R33" s="136"/>
      <c r="S33" s="139"/>
      <c r="T33" s="138"/>
      <c r="U33" s="135"/>
      <c r="V33" s="111">
        <f t="shared" si="0"/>
        <v>0</v>
      </c>
      <c r="W33" s="100"/>
    </row>
    <row r="34" spans="1:23" s="2" customFormat="1" ht="24" customHeight="1">
      <c r="A34" s="50" t="s">
        <v>222</v>
      </c>
      <c r="B34" s="19" t="s">
        <v>223</v>
      </c>
      <c r="C34" s="19" t="s">
        <v>75</v>
      </c>
      <c r="D34" s="19" t="s">
        <v>223</v>
      </c>
      <c r="E34" s="50" t="s">
        <v>34</v>
      </c>
      <c r="F34" s="50" t="s">
        <v>25</v>
      </c>
      <c r="G34" s="50">
        <v>1</v>
      </c>
      <c r="H34" s="50" t="s">
        <v>224</v>
      </c>
      <c r="I34" s="50"/>
      <c r="J34" s="50"/>
      <c r="K34" s="50"/>
      <c r="L34" s="50" t="s">
        <v>225</v>
      </c>
      <c r="M34" s="50" t="s">
        <v>225</v>
      </c>
      <c r="N34" s="85"/>
      <c r="O34" s="86" t="s">
        <v>50</v>
      </c>
      <c r="P34" s="87">
        <v>1</v>
      </c>
      <c r="Q34" s="143" t="s">
        <v>46</v>
      </c>
      <c r="R34" s="86" t="s">
        <v>32</v>
      </c>
      <c r="S34" s="87">
        <v>8</v>
      </c>
      <c r="T34" s="144" t="str">
        <f t="shared" ref="T34:T48" si="13">IF(R34="受益移民","人",IF(R34="","","亩"))</f>
        <v>人</v>
      </c>
      <c r="U34" s="97"/>
      <c r="V34" s="111">
        <f t="shared" si="0"/>
        <v>11.34</v>
      </c>
      <c r="W34" s="100"/>
    </row>
    <row r="35" spans="1:23" s="2" customFormat="1" ht="24" customHeight="1">
      <c r="A35" s="50" t="s">
        <v>226</v>
      </c>
      <c r="B35" s="19" t="s">
        <v>227</v>
      </c>
      <c r="C35" s="19" t="s">
        <v>75</v>
      </c>
      <c r="D35" s="19" t="s">
        <v>227</v>
      </c>
      <c r="E35" s="50" t="s">
        <v>34</v>
      </c>
      <c r="F35" s="50" t="s">
        <v>25</v>
      </c>
      <c r="G35" s="50" t="s">
        <v>228</v>
      </c>
      <c r="H35" s="50" t="s">
        <v>224</v>
      </c>
      <c r="I35" s="50"/>
      <c r="J35" s="50"/>
      <c r="K35" s="50"/>
      <c r="L35" s="50" t="s">
        <v>229</v>
      </c>
      <c r="M35" s="50" t="s">
        <v>229</v>
      </c>
      <c r="N35" s="85"/>
      <c r="O35" s="86" t="s">
        <v>50</v>
      </c>
      <c r="P35" s="87">
        <v>1</v>
      </c>
      <c r="Q35" s="143" t="s">
        <v>46</v>
      </c>
      <c r="R35" s="86" t="s">
        <v>32</v>
      </c>
      <c r="S35" s="87">
        <v>38</v>
      </c>
      <c r="T35" s="144" t="str">
        <f t="shared" si="13"/>
        <v>人</v>
      </c>
      <c r="U35" s="97"/>
      <c r="V35" s="111">
        <f t="shared" si="0"/>
        <v>46.22</v>
      </c>
      <c r="W35" s="100"/>
    </row>
    <row r="36" spans="1:23" s="2" customFormat="1" ht="24" customHeight="1">
      <c r="A36" s="50" t="s">
        <v>230</v>
      </c>
      <c r="B36" s="19" t="s">
        <v>231</v>
      </c>
      <c r="C36" s="19" t="s">
        <v>75</v>
      </c>
      <c r="D36" s="19" t="s">
        <v>231</v>
      </c>
      <c r="E36" s="50" t="s">
        <v>34</v>
      </c>
      <c r="F36" s="50" t="s">
        <v>25</v>
      </c>
      <c r="G36" s="50" t="s">
        <v>232</v>
      </c>
      <c r="H36" s="50" t="s">
        <v>224</v>
      </c>
      <c r="I36" s="50"/>
      <c r="J36" s="50"/>
      <c r="K36" s="50"/>
      <c r="L36" s="50" t="s">
        <v>233</v>
      </c>
      <c r="M36" s="50">
        <v>6.01</v>
      </c>
      <c r="N36" s="85"/>
      <c r="O36" s="86" t="s">
        <v>50</v>
      </c>
      <c r="P36" s="87">
        <v>1</v>
      </c>
      <c r="Q36" s="143" t="s">
        <v>46</v>
      </c>
      <c r="R36" s="86" t="s">
        <v>32</v>
      </c>
      <c r="S36" s="87">
        <v>92</v>
      </c>
      <c r="T36" s="144" t="str">
        <f t="shared" si="13"/>
        <v>人</v>
      </c>
      <c r="U36" s="97"/>
      <c r="V36" s="111">
        <f t="shared" si="0"/>
        <v>101.01</v>
      </c>
      <c r="W36" s="100"/>
    </row>
    <row r="37" spans="1:23" s="2" customFormat="1" ht="24" customHeight="1">
      <c r="A37" s="50" t="s">
        <v>234</v>
      </c>
      <c r="B37" s="19" t="s">
        <v>231</v>
      </c>
      <c r="C37" s="19" t="s">
        <v>75</v>
      </c>
      <c r="D37" s="19" t="s">
        <v>231</v>
      </c>
      <c r="E37" s="50" t="s">
        <v>34</v>
      </c>
      <c r="F37" s="50" t="s">
        <v>25</v>
      </c>
      <c r="G37" s="50">
        <v>1</v>
      </c>
      <c r="H37" s="50" t="s">
        <v>224</v>
      </c>
      <c r="I37" s="50"/>
      <c r="J37" s="50"/>
      <c r="K37" s="50"/>
      <c r="L37" s="50" t="s">
        <v>235</v>
      </c>
      <c r="M37" s="50" t="s">
        <v>235</v>
      </c>
      <c r="N37" s="85"/>
      <c r="O37" s="86" t="s">
        <v>42</v>
      </c>
      <c r="P37" s="87">
        <v>0.28000000000000003</v>
      </c>
      <c r="Q37" s="143" t="s">
        <v>43</v>
      </c>
      <c r="R37" s="86" t="s">
        <v>32</v>
      </c>
      <c r="S37" s="87">
        <v>203</v>
      </c>
      <c r="T37" s="144" t="str">
        <f t="shared" si="13"/>
        <v>人</v>
      </c>
      <c r="U37" s="97"/>
      <c r="V37" s="111">
        <f t="shared" si="0"/>
        <v>209.28</v>
      </c>
      <c r="W37" s="100"/>
    </row>
    <row r="38" spans="1:23" s="2" customFormat="1" ht="24" customHeight="1">
      <c r="A38" s="50" t="s">
        <v>236</v>
      </c>
      <c r="B38" s="19" t="s">
        <v>198</v>
      </c>
      <c r="C38" s="19" t="s">
        <v>75</v>
      </c>
      <c r="D38" s="19" t="s">
        <v>198</v>
      </c>
      <c r="E38" s="50" t="s">
        <v>29</v>
      </c>
      <c r="F38" s="50" t="s">
        <v>25</v>
      </c>
      <c r="G38" s="50" t="s">
        <v>228</v>
      </c>
      <c r="H38" s="50" t="s">
        <v>224</v>
      </c>
      <c r="I38" s="50"/>
      <c r="J38" s="50"/>
      <c r="K38" s="50"/>
      <c r="L38" s="50" t="s">
        <v>237</v>
      </c>
      <c r="M38" s="50" t="s">
        <v>237</v>
      </c>
      <c r="N38" s="85"/>
      <c r="O38" s="86" t="s">
        <v>48</v>
      </c>
      <c r="P38" s="87">
        <v>0.01</v>
      </c>
      <c r="Q38" s="143" t="s">
        <v>43</v>
      </c>
      <c r="R38" s="86" t="s">
        <v>32</v>
      </c>
      <c r="S38" s="87">
        <v>6</v>
      </c>
      <c r="T38" s="144" t="str">
        <f t="shared" si="13"/>
        <v>人</v>
      </c>
      <c r="U38" s="97"/>
      <c r="V38" s="111">
        <f t="shared" si="0"/>
        <v>7.92</v>
      </c>
      <c r="W38" s="100"/>
    </row>
    <row r="39" spans="1:23" s="2" customFormat="1" ht="24" customHeight="1">
      <c r="A39" s="50" t="s">
        <v>238</v>
      </c>
      <c r="B39" s="19" t="s">
        <v>175</v>
      </c>
      <c r="C39" s="19" t="s">
        <v>75</v>
      </c>
      <c r="D39" s="19" t="s">
        <v>175</v>
      </c>
      <c r="E39" s="50" t="s">
        <v>34</v>
      </c>
      <c r="F39" s="50" t="s">
        <v>25</v>
      </c>
      <c r="G39" s="50" t="s">
        <v>228</v>
      </c>
      <c r="H39" s="50" t="s">
        <v>224</v>
      </c>
      <c r="I39" s="50"/>
      <c r="J39" s="50"/>
      <c r="K39" s="50"/>
      <c r="L39" s="50" t="s">
        <v>239</v>
      </c>
      <c r="M39" s="50" t="s">
        <v>239</v>
      </c>
      <c r="N39" s="85"/>
      <c r="O39" s="86" t="s">
        <v>42</v>
      </c>
      <c r="P39" s="87">
        <v>0.71</v>
      </c>
      <c r="Q39" s="143" t="s">
        <v>43</v>
      </c>
      <c r="R39" s="86" t="s">
        <v>32</v>
      </c>
      <c r="S39" s="87">
        <v>20</v>
      </c>
      <c r="T39" s="144" t="str">
        <f t="shared" si="13"/>
        <v>人</v>
      </c>
      <c r="U39" s="97"/>
      <c r="V39" s="111">
        <f t="shared" si="0"/>
        <v>23.73</v>
      </c>
      <c r="W39" s="100"/>
    </row>
    <row r="40" spans="1:23" s="2" customFormat="1" ht="24" customHeight="1">
      <c r="A40" s="50" t="s">
        <v>240</v>
      </c>
      <c r="B40" s="19" t="s">
        <v>175</v>
      </c>
      <c r="C40" s="19" t="s">
        <v>75</v>
      </c>
      <c r="D40" s="19" t="s">
        <v>175</v>
      </c>
      <c r="E40" s="50" t="s">
        <v>34</v>
      </c>
      <c r="F40" s="50" t="s">
        <v>25</v>
      </c>
      <c r="G40" s="50" t="s">
        <v>228</v>
      </c>
      <c r="H40" s="50" t="s">
        <v>224</v>
      </c>
      <c r="I40" s="50"/>
      <c r="J40" s="50"/>
      <c r="K40" s="50"/>
      <c r="L40" s="50" t="s">
        <v>235</v>
      </c>
      <c r="M40" s="50" t="s">
        <v>235</v>
      </c>
      <c r="N40" s="85"/>
      <c r="O40" s="86" t="s">
        <v>50</v>
      </c>
      <c r="P40" s="87">
        <v>1</v>
      </c>
      <c r="Q40" s="143" t="s">
        <v>46</v>
      </c>
      <c r="R40" s="86" t="s">
        <v>32</v>
      </c>
      <c r="S40" s="87">
        <v>15</v>
      </c>
      <c r="T40" s="144" t="str">
        <f t="shared" si="13"/>
        <v>人</v>
      </c>
      <c r="U40" s="97"/>
      <c r="V40" s="111">
        <f t="shared" si="0"/>
        <v>22</v>
      </c>
      <c r="W40" s="100"/>
    </row>
    <row r="41" spans="1:23" s="2" customFormat="1" ht="24" customHeight="1">
      <c r="A41" s="50" t="s">
        <v>241</v>
      </c>
      <c r="B41" s="19" t="s">
        <v>242</v>
      </c>
      <c r="C41" s="19" t="s">
        <v>75</v>
      </c>
      <c r="D41" s="19" t="s">
        <v>242</v>
      </c>
      <c r="E41" s="50" t="s">
        <v>34</v>
      </c>
      <c r="F41" s="50" t="s">
        <v>25</v>
      </c>
      <c r="G41" s="50" t="s">
        <v>228</v>
      </c>
      <c r="H41" s="50" t="s">
        <v>224</v>
      </c>
      <c r="I41" s="50"/>
      <c r="J41" s="50"/>
      <c r="K41" s="50"/>
      <c r="L41" s="50" t="s">
        <v>235</v>
      </c>
      <c r="M41" s="50" t="s">
        <v>235</v>
      </c>
      <c r="N41" s="85"/>
      <c r="O41" s="86" t="s">
        <v>42</v>
      </c>
      <c r="P41" s="87">
        <v>1.7</v>
      </c>
      <c r="Q41" s="143" t="s">
        <v>43</v>
      </c>
      <c r="R41" s="86" t="s">
        <v>32</v>
      </c>
      <c r="S41" s="87">
        <v>52</v>
      </c>
      <c r="T41" s="144" t="str">
        <f t="shared" si="13"/>
        <v>人</v>
      </c>
      <c r="U41" s="97"/>
      <c r="V41" s="111">
        <f t="shared" si="0"/>
        <v>59.7</v>
      </c>
      <c r="W41" s="100"/>
    </row>
    <row r="42" spans="1:23" s="2" customFormat="1" ht="24" customHeight="1">
      <c r="A42" s="50" t="s">
        <v>243</v>
      </c>
      <c r="B42" s="19" t="s">
        <v>223</v>
      </c>
      <c r="C42" s="19" t="s">
        <v>75</v>
      </c>
      <c r="D42" s="19" t="s">
        <v>223</v>
      </c>
      <c r="E42" s="50" t="s">
        <v>34</v>
      </c>
      <c r="F42" s="50" t="s">
        <v>25</v>
      </c>
      <c r="G42" s="50" t="s">
        <v>228</v>
      </c>
      <c r="H42" s="50" t="s">
        <v>224</v>
      </c>
      <c r="I42" s="50"/>
      <c r="J42" s="50"/>
      <c r="K42" s="50"/>
      <c r="L42" s="50" t="s">
        <v>244</v>
      </c>
      <c r="M42" s="50" t="s">
        <v>244</v>
      </c>
      <c r="N42" s="85"/>
      <c r="O42" s="86" t="s">
        <v>50</v>
      </c>
      <c r="P42" s="87">
        <v>1</v>
      </c>
      <c r="Q42" s="143" t="s">
        <v>46</v>
      </c>
      <c r="R42" s="86" t="s">
        <v>32</v>
      </c>
      <c r="S42" s="87">
        <v>158</v>
      </c>
      <c r="T42" s="144" t="str">
        <f t="shared" si="13"/>
        <v>人</v>
      </c>
      <c r="U42" s="97"/>
      <c r="V42" s="111">
        <f t="shared" si="0"/>
        <v>164</v>
      </c>
      <c r="W42" s="100"/>
    </row>
    <row r="43" spans="1:23" s="2" customFormat="1" ht="24" customHeight="1">
      <c r="A43" s="50" t="s">
        <v>245</v>
      </c>
      <c r="B43" s="19" t="s">
        <v>165</v>
      </c>
      <c r="C43" s="19" t="s">
        <v>75</v>
      </c>
      <c r="D43" s="19" t="s">
        <v>165</v>
      </c>
      <c r="E43" s="50" t="s">
        <v>34</v>
      </c>
      <c r="F43" s="50" t="s">
        <v>25</v>
      </c>
      <c r="G43" s="50" t="s">
        <v>228</v>
      </c>
      <c r="H43" s="50" t="s">
        <v>224</v>
      </c>
      <c r="I43" s="50"/>
      <c r="J43" s="50"/>
      <c r="K43" s="50"/>
      <c r="L43" s="50" t="s">
        <v>246</v>
      </c>
      <c r="M43" s="50" t="s">
        <v>246</v>
      </c>
      <c r="N43" s="85"/>
      <c r="O43" s="86" t="s">
        <v>42</v>
      </c>
      <c r="P43" s="87">
        <v>1.5</v>
      </c>
      <c r="Q43" s="143" t="s">
        <v>43</v>
      </c>
      <c r="R43" s="86" t="s">
        <v>32</v>
      </c>
      <c r="S43" s="87">
        <v>18</v>
      </c>
      <c r="T43" s="144" t="str">
        <f t="shared" si="13"/>
        <v>人</v>
      </c>
      <c r="U43" s="97"/>
      <c r="V43" s="111">
        <f t="shared" si="0"/>
        <v>25.04</v>
      </c>
      <c r="W43" s="100"/>
    </row>
    <row r="44" spans="1:23" s="2" customFormat="1" ht="24" hidden="1" customHeight="1">
      <c r="A44" s="50"/>
      <c r="B44" s="19" t="str">
        <f>MID(A44,1,MIN(IF(ISERROR(FIND({"县","市","区"},A44)),4^8,FIND({"县","市","区"},A44))))</f>
        <v/>
      </c>
      <c r="C44" s="19" t="str">
        <f>IF(ISERROR(MID(A44,LEN(B44)+1,MAX(IF(ISERROR(FIND({"道","乡","镇","处","场","区"},A44,LEN(B44)+1)),0,(FIND({"道","乡","镇","处","场","区"},A44,LEN(B44)+1))))-LEN(B44))),"",MID(A44,LEN(B44)+1,MIN(IF(ISERROR(FIND({"道","乡","镇","处","场","区"},A44,LEN(B44)+3)),4^8,(FIND({"道","乡","镇","处","场","区"},A44,LEN(B44)+3))))-LEN(B44)))</f>
        <v/>
      </c>
      <c r="D44" s="19" t="str">
        <f>IF(ISERROR(MID(A44,LEN(B44)+LEN(C44)+1,MAX(IF(ISERROR(FIND({"区","村","会","场"},A44,LEN(B44)+LEN(C44)+1)),0,(FIND({"区","村","会","场"},A44,LEN(B44)+LEN(C44)+1))))-LEN(B44)-LEN(C44))),"",MID(A44,LEN(B44)+LEN(C44)+1,MAX(IF(ISERROR(FIND({"区","村","会","场"},A44,LEN(B44)+LEN(C44)+3)),0,(FIND({"区","村","会","场"},A44,LEN(B44)+LEN(C44)+3))))-LEN(B44)-LEN(C44)))</f>
        <v/>
      </c>
      <c r="E44" s="50"/>
      <c r="F44" s="50" t="str">
        <f t="shared" ref="F44:F48" si="14">IF(G44="","","项")</f>
        <v/>
      </c>
      <c r="G44" s="50"/>
      <c r="H44" s="50"/>
      <c r="I44" s="50"/>
      <c r="J44" s="50"/>
      <c r="K44" s="50"/>
      <c r="L44" s="50">
        <f t="shared" ref="L44:L48" si="15">SUM(M44:N44)</f>
        <v>0</v>
      </c>
      <c r="M44" s="50"/>
      <c r="N44" s="85"/>
      <c r="O44" s="86"/>
      <c r="P44" s="87"/>
      <c r="Q44" s="143" t="str">
        <f t="shared" ref="Q44:Q48" si="16">IF(O44="排灌站","千瓦",IF(O44="机井","眼",IF(O44="渠道","千米",IF(O44="农田水利类其他","宗",IF(O44="堤坝","千米",IF(O44="","","座"))))))</f>
        <v/>
      </c>
      <c r="R44" s="86" t="s">
        <v>32</v>
      </c>
      <c r="S44" s="87"/>
      <c r="T44" s="144" t="str">
        <f t="shared" si="13"/>
        <v>人</v>
      </c>
      <c r="U44" s="97"/>
      <c r="V44" s="111">
        <f t="shared" si="0"/>
        <v>0</v>
      </c>
      <c r="W44" s="100"/>
    </row>
    <row r="45" spans="1:23" s="2" customFormat="1" ht="24" hidden="1" customHeight="1">
      <c r="A45" s="50"/>
      <c r="B45" s="19" t="str">
        <f>MID(A45,1,MIN(IF(ISERROR(FIND({"县","市","区"},A45)),4^8,FIND({"县","市","区"},A45))))</f>
        <v/>
      </c>
      <c r="C45" s="19" t="str">
        <f>IF(ISERROR(MID(A45,LEN(B45)+1,MAX(IF(ISERROR(FIND({"道","乡","镇","处","场","区"},A45,LEN(B45)+1)),0,(FIND({"道","乡","镇","处","场","区"},A45,LEN(B45)+1))))-LEN(B45))),"",MID(A45,LEN(B45)+1,MIN(IF(ISERROR(FIND({"道","乡","镇","处","场","区"},A45,LEN(B45)+3)),4^8,(FIND({"道","乡","镇","处","场","区"},A45,LEN(B45)+3))))-LEN(B45)))</f>
        <v/>
      </c>
      <c r="D45" s="19" t="str">
        <f>IF(ISERROR(MID(A45,LEN(B45)+LEN(C45)+1,MAX(IF(ISERROR(FIND({"区","村","会","场"},A45,LEN(B45)+LEN(C45)+1)),0,(FIND({"区","村","会","场"},A45,LEN(B45)+LEN(C45)+1))))-LEN(B45)-LEN(C45))),"",MID(A45,LEN(B45)+LEN(C45)+1,MAX(IF(ISERROR(FIND({"区","村","会","场"},A45,LEN(B45)+LEN(C45)+3)),0,(FIND({"区","村","会","场"},A45,LEN(B45)+LEN(C45)+3))))-LEN(B45)-LEN(C45)))</f>
        <v/>
      </c>
      <c r="E45" s="50"/>
      <c r="F45" s="50" t="str">
        <f t="shared" si="14"/>
        <v/>
      </c>
      <c r="G45" s="50"/>
      <c r="H45" s="50"/>
      <c r="I45" s="50"/>
      <c r="J45" s="50"/>
      <c r="K45" s="50"/>
      <c r="L45" s="50">
        <f t="shared" si="15"/>
        <v>0</v>
      </c>
      <c r="M45" s="50"/>
      <c r="N45" s="85"/>
      <c r="O45" s="86"/>
      <c r="P45" s="87"/>
      <c r="Q45" s="143" t="str">
        <f t="shared" si="16"/>
        <v/>
      </c>
      <c r="R45" s="86" t="s">
        <v>32</v>
      </c>
      <c r="S45" s="87"/>
      <c r="T45" s="144" t="str">
        <f t="shared" si="13"/>
        <v>人</v>
      </c>
      <c r="U45" s="97"/>
      <c r="V45" s="111">
        <f t="shared" si="0"/>
        <v>0</v>
      </c>
      <c r="W45" s="100"/>
    </row>
    <row r="46" spans="1:23" s="2" customFormat="1" ht="24" hidden="1" customHeight="1">
      <c r="A46" s="50"/>
      <c r="B46" s="19" t="str">
        <f>MID(A46,1,MIN(IF(ISERROR(FIND({"县","市","区"},A46)),4^8,FIND({"县","市","区"},A46))))</f>
        <v/>
      </c>
      <c r="C46" s="19" t="str">
        <f>IF(ISERROR(MID(A46,LEN(B46)+1,MAX(IF(ISERROR(FIND({"道","乡","镇","处","场","区"},A46,LEN(B46)+1)),0,(FIND({"道","乡","镇","处","场","区"},A46,LEN(B46)+1))))-LEN(B46))),"",MID(A46,LEN(B46)+1,MIN(IF(ISERROR(FIND({"道","乡","镇","处","场","区"},A46,LEN(B46)+3)),4^8,(FIND({"道","乡","镇","处","场","区"},A46,LEN(B46)+3))))-LEN(B46)))</f>
        <v/>
      </c>
      <c r="D46" s="19" t="str">
        <f>IF(ISERROR(MID(A46,LEN(B46)+LEN(C46)+1,MAX(IF(ISERROR(FIND({"区","村","会","场"},A46,LEN(B46)+LEN(C46)+1)),0,(FIND({"区","村","会","场"},A46,LEN(B46)+LEN(C46)+1))))-LEN(B46)-LEN(C46))),"",MID(A46,LEN(B46)+LEN(C46)+1,MAX(IF(ISERROR(FIND({"区","村","会","场"},A46,LEN(B46)+LEN(C46)+3)),0,(FIND({"区","村","会","场"},A46,LEN(B46)+LEN(C46)+3))))-LEN(B46)-LEN(C46)))</f>
        <v/>
      </c>
      <c r="E46" s="50"/>
      <c r="F46" s="50" t="str">
        <f t="shared" si="14"/>
        <v/>
      </c>
      <c r="G46" s="50"/>
      <c r="H46" s="50"/>
      <c r="I46" s="50"/>
      <c r="J46" s="50"/>
      <c r="K46" s="50"/>
      <c r="L46" s="50">
        <f t="shared" si="15"/>
        <v>0</v>
      </c>
      <c r="M46" s="50"/>
      <c r="N46" s="85"/>
      <c r="O46" s="86"/>
      <c r="P46" s="87"/>
      <c r="Q46" s="143" t="str">
        <f t="shared" si="16"/>
        <v/>
      </c>
      <c r="R46" s="86" t="s">
        <v>32</v>
      </c>
      <c r="S46" s="87"/>
      <c r="T46" s="144" t="str">
        <f t="shared" si="13"/>
        <v>人</v>
      </c>
      <c r="U46" s="97"/>
      <c r="V46" s="111">
        <f t="shared" si="0"/>
        <v>0</v>
      </c>
      <c r="W46" s="100"/>
    </row>
    <row r="47" spans="1:23" s="2" customFormat="1" ht="24" hidden="1" customHeight="1">
      <c r="A47" s="50"/>
      <c r="B47" s="19" t="str">
        <f>MID(A47,1,MIN(IF(ISERROR(FIND({"县","市","区"},A47)),4^8,FIND({"县","市","区"},A47))))</f>
        <v/>
      </c>
      <c r="C47" s="19" t="str">
        <f>IF(ISERROR(MID(A47,LEN(B47)+1,MAX(IF(ISERROR(FIND({"道","乡","镇","处","场","区"},A47,LEN(B47)+1)),0,(FIND({"道","乡","镇","处","场","区"},A47,LEN(B47)+1))))-LEN(B47))),"",MID(A47,LEN(B47)+1,MIN(IF(ISERROR(FIND({"道","乡","镇","处","场","区"},A47,LEN(B47)+3)),4^8,(FIND({"道","乡","镇","处","场","区"},A47,LEN(B47)+3))))-LEN(B47)))</f>
        <v/>
      </c>
      <c r="D47" s="19" t="str">
        <f>IF(ISERROR(MID(A47,LEN(B47)+LEN(C47)+1,MAX(IF(ISERROR(FIND({"区","村","会","场"},A47,LEN(B47)+LEN(C47)+1)),0,(FIND({"区","村","会","场"},A47,LEN(B47)+LEN(C47)+1))))-LEN(B47)-LEN(C47))),"",MID(A47,LEN(B47)+LEN(C47)+1,MAX(IF(ISERROR(FIND({"区","村","会","场"},A47,LEN(B47)+LEN(C47)+3)),0,(FIND({"区","村","会","场"},A47,LEN(B47)+LEN(C47)+3))))-LEN(B47)-LEN(C47)))</f>
        <v/>
      </c>
      <c r="E47" s="50"/>
      <c r="F47" s="50" t="str">
        <f t="shared" si="14"/>
        <v/>
      </c>
      <c r="G47" s="50"/>
      <c r="H47" s="50"/>
      <c r="I47" s="50"/>
      <c r="J47" s="50"/>
      <c r="K47" s="50"/>
      <c r="L47" s="50">
        <f t="shared" si="15"/>
        <v>0</v>
      </c>
      <c r="M47" s="50"/>
      <c r="N47" s="85"/>
      <c r="O47" s="86"/>
      <c r="P47" s="87"/>
      <c r="Q47" s="143" t="str">
        <f t="shared" si="16"/>
        <v/>
      </c>
      <c r="R47" s="86" t="s">
        <v>32</v>
      </c>
      <c r="S47" s="87"/>
      <c r="T47" s="144" t="str">
        <f t="shared" si="13"/>
        <v>人</v>
      </c>
      <c r="U47" s="97"/>
      <c r="V47" s="111">
        <f t="shared" si="0"/>
        <v>0</v>
      </c>
      <c r="W47" s="100"/>
    </row>
    <row r="48" spans="1:23" s="2" customFormat="1" ht="24" hidden="1" customHeight="1">
      <c r="A48" s="50"/>
      <c r="B48" s="19" t="str">
        <f>MID(A48,1,MIN(IF(ISERROR(FIND({"县","市","区"},A48)),4^8,FIND({"县","市","区"},A48))))</f>
        <v/>
      </c>
      <c r="C48" s="19" t="str">
        <f>IF(ISERROR(MID(A48,LEN(B48)+1,MAX(IF(ISERROR(FIND({"道","乡","镇","处","场","区"},A48,LEN(B48)+1)),0,(FIND({"道","乡","镇","处","场","区"},A48,LEN(B48)+1))))-LEN(B48))),"",MID(A48,LEN(B48)+1,MIN(IF(ISERROR(FIND({"道","乡","镇","处","场","区"},A48,LEN(B48)+3)),4^8,(FIND({"道","乡","镇","处","场","区"},A48,LEN(B48)+3))))-LEN(B48)))</f>
        <v/>
      </c>
      <c r="D48" s="19" t="str">
        <f>IF(ISERROR(MID(A48,LEN(B48)+LEN(C48)+1,MAX(IF(ISERROR(FIND({"区","村","会","场"},A48,LEN(B48)+LEN(C48)+1)),0,(FIND({"区","村","会","场"},A48,LEN(B48)+LEN(C48)+1))))-LEN(B48)-LEN(C48))),"",MID(A48,LEN(B48)+LEN(C48)+1,MAX(IF(ISERROR(FIND({"区","村","会","场"},A48,LEN(B48)+LEN(C48)+3)),0,(FIND({"区","村","会","场"},A48,LEN(B48)+LEN(C48)+3))))-LEN(B48)-LEN(C48)))</f>
        <v/>
      </c>
      <c r="E48" s="50"/>
      <c r="F48" s="50" t="str">
        <f t="shared" si="14"/>
        <v/>
      </c>
      <c r="G48" s="50"/>
      <c r="H48" s="50"/>
      <c r="I48" s="50"/>
      <c r="J48" s="50"/>
      <c r="K48" s="50"/>
      <c r="L48" s="50">
        <f t="shared" si="15"/>
        <v>0</v>
      </c>
      <c r="M48" s="50"/>
      <c r="N48" s="85"/>
      <c r="O48" s="86"/>
      <c r="P48" s="87"/>
      <c r="Q48" s="143" t="str">
        <f t="shared" si="16"/>
        <v/>
      </c>
      <c r="R48" s="86" t="s">
        <v>32</v>
      </c>
      <c r="S48" s="87"/>
      <c r="T48" s="144" t="str">
        <f t="shared" si="13"/>
        <v>人</v>
      </c>
      <c r="U48" s="97"/>
      <c r="V48" s="111">
        <f t="shared" si="0"/>
        <v>0</v>
      </c>
      <c r="W48" s="100"/>
    </row>
    <row r="49" spans="1:23" s="2" customFormat="1" ht="13.5" hidden="1" customHeight="1">
      <c r="A49" s="231" t="s">
        <v>54</v>
      </c>
      <c r="B49" s="232"/>
      <c r="C49" s="232"/>
      <c r="D49" s="232"/>
      <c r="E49" s="232"/>
      <c r="F49" s="232" t="s">
        <v>25</v>
      </c>
      <c r="G49" s="232">
        <f>SUM(G52:G57)</f>
        <v>0</v>
      </c>
      <c r="H49" s="232"/>
      <c r="I49" s="232"/>
      <c r="J49" s="232"/>
      <c r="K49" s="232"/>
      <c r="L49" s="232">
        <f t="shared" ref="L49:N49" si="17">SUM(L52:L57)</f>
        <v>0</v>
      </c>
      <c r="M49" s="232">
        <f t="shared" si="17"/>
        <v>0</v>
      </c>
      <c r="N49" s="232">
        <f t="shared" si="17"/>
        <v>0</v>
      </c>
      <c r="O49" s="88" t="s">
        <v>55</v>
      </c>
      <c r="P49" s="89">
        <f t="array" ref="P49">SUM(IF(ISERROR(SEARCH("机耕道",O52:O57)),0,1)*P52:P57)</f>
        <v>0</v>
      </c>
      <c r="Q49" s="145" t="s">
        <v>56</v>
      </c>
      <c r="R49" s="88"/>
      <c r="S49" s="142"/>
      <c r="T49" s="145"/>
      <c r="U49" s="146"/>
      <c r="V49" s="111">
        <f t="shared" si="0"/>
        <v>0</v>
      </c>
      <c r="W49" s="100"/>
    </row>
    <row r="50" spans="1:23" s="2" customFormat="1" ht="13.5" hidden="1" customHeight="1">
      <c r="A50" s="231"/>
      <c r="B50" s="232"/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80" t="s">
        <v>57</v>
      </c>
      <c r="P50" s="81">
        <f t="array" ref="P50">SUM(IF(ISERROR(SEARCH("公路",O52:O57)),0,1)*P52:P57)</f>
        <v>0</v>
      </c>
      <c r="Q50" s="147" t="s">
        <v>56</v>
      </c>
      <c r="R50" s="80" t="s">
        <v>32</v>
      </c>
      <c r="S50" s="137">
        <f t="array" ref="S50">SUM(IF(ISERROR(SEARCH("受益移民",R52:R55)),0,1)*S52:S55)</f>
        <v>0</v>
      </c>
      <c r="T50" s="147" t="s">
        <v>33</v>
      </c>
      <c r="U50" s="146"/>
      <c r="V50" s="111">
        <f t="shared" si="0"/>
        <v>0</v>
      </c>
      <c r="W50" s="100"/>
    </row>
    <row r="51" spans="1:23" s="2" customFormat="1" ht="13.5" hidden="1" customHeight="1">
      <c r="A51" s="231"/>
      <c r="B51" s="232"/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90" t="s">
        <v>58</v>
      </c>
      <c r="P51" s="91">
        <f t="array" ref="P51">SUM(IF(ISERROR(SEARCH("道路交通类其他",O52:O57)),0,1)*P52:P57)</f>
        <v>0</v>
      </c>
      <c r="Q51" s="148" t="s">
        <v>53</v>
      </c>
      <c r="R51" s="90"/>
      <c r="S51" s="149"/>
      <c r="T51" s="148"/>
      <c r="U51" s="146"/>
      <c r="V51" s="111">
        <f t="shared" si="0"/>
        <v>0</v>
      </c>
      <c r="W51" s="100"/>
    </row>
    <row r="52" spans="1:23" s="2" customFormat="1" ht="13.5" hidden="1" customHeight="1">
      <c r="A52" s="229"/>
      <c r="B52" s="224" t="str">
        <f>MID(A52,1,MIN(IF(ISERROR(FIND({"县","市","区"},A52)),4^8,FIND({"县","市","区"},A52))))</f>
        <v/>
      </c>
      <c r="C52" s="224" t="str">
        <f>IF(ISERROR(MID(A52,LEN(B52)+1,MAX(IF(ISERROR(FIND({"道","乡","镇","处","场","区"},A52,LEN(B52)+1)),0,(FIND({"道","乡","镇","处","场","区"},A52,LEN(B52)+1))))-LEN(B52))),"",MID(A52,LEN(B52)+1,MIN(IF(ISERROR(FIND({"道","乡","镇","处","场","区"},A52,LEN(B52)+3)),4^8,(FIND({"道","乡","镇","处","场","区"},A52,LEN(B52)+3))))-LEN(B52)))</f>
        <v/>
      </c>
      <c r="D52" s="224" t="str">
        <f>IF(ISERROR(MID(A52,LEN(B52)+LEN(C52)+1,MAX(IF(ISERROR(FIND({"区","村","会","场"},A52,LEN(B52)+LEN(C52)+1)),0,(FIND({"区","村","会","场"},A52,LEN(B52)+LEN(C52)+1))))-LEN(B52)-LEN(C52))),"",MID(A52,LEN(B52)+LEN(C52)+1,MAX(IF(ISERROR(FIND({"区","村","会","场"},A52,LEN(B52)+LEN(C52)+3)),0,(FIND({"区","村","会","场"},A52,LEN(B52)+LEN(C52)+3))))-LEN(B52)-LEN(C52)))</f>
        <v/>
      </c>
      <c r="E52" s="229"/>
      <c r="F52" s="229" t="str">
        <f t="shared" ref="F52:F56" si="18">IF(G52="","","项")</f>
        <v/>
      </c>
      <c r="G52" s="229"/>
      <c r="H52" s="229"/>
      <c r="I52" s="229"/>
      <c r="J52" s="229"/>
      <c r="K52" s="229"/>
      <c r="L52" s="229">
        <f t="shared" ref="L52:L56" si="19">SUM(M52:N52)</f>
        <v>0</v>
      </c>
      <c r="M52" s="229"/>
      <c r="N52" s="229"/>
      <c r="O52" s="245"/>
      <c r="P52" s="248"/>
      <c r="Q52" s="251" t="str">
        <f t="shared" ref="Q52:Q56" si="20">IF(O52="机耕道","公里",IF(O52="桥涵","座",IF(O52="公路","公里",IF(O52="船","艘",IF(O52="道路交通类其他","宗",IF(O52="","","座"))))))</f>
        <v/>
      </c>
      <c r="R52" s="245" t="s">
        <v>32</v>
      </c>
      <c r="S52" s="248"/>
      <c r="T52" s="253" t="str">
        <f t="shared" ref="T52:T56" si="21">IF(R52="受益移民","人",IF(R52="","","个"))</f>
        <v>人</v>
      </c>
      <c r="U52" s="97"/>
      <c r="V52" s="111">
        <f t="shared" si="0"/>
        <v>0</v>
      </c>
      <c r="W52" s="100"/>
    </row>
    <row r="53" spans="1:23" s="2" customFormat="1" ht="13.5" hidden="1" customHeight="1">
      <c r="A53" s="230"/>
      <c r="B53" s="225"/>
      <c r="C53" s="225"/>
      <c r="D53" s="225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46"/>
      <c r="P53" s="249"/>
      <c r="Q53" s="252"/>
      <c r="R53" s="246"/>
      <c r="S53" s="249"/>
      <c r="T53" s="254"/>
      <c r="U53" s="97"/>
      <c r="V53" s="111">
        <f t="shared" si="0"/>
        <v>0</v>
      </c>
      <c r="W53" s="100"/>
    </row>
    <row r="54" spans="1:23" s="2" customFormat="1" ht="13.5" hidden="1" customHeight="1">
      <c r="A54" s="229"/>
      <c r="B54" s="224" t="str">
        <f>MID(A54,1,MIN(IF(ISERROR(FIND({"县","市","区"},A54)),4^8,FIND({"县","市","区"},A54))))</f>
        <v/>
      </c>
      <c r="C54" s="224" t="str">
        <f>IF(ISERROR(MID(A54,LEN(B54)+1,MAX(IF(ISERROR(FIND({"道","乡","镇","处","场","区"},A54,LEN(B54)+1)),0,(FIND({"道","乡","镇","处","场","区"},A54,LEN(B54)+1))))-LEN(B54))),"",MID(A54,LEN(B54)+1,MIN(IF(ISERROR(FIND({"道","乡","镇","处","场","区"},A54,LEN(B54)+3)),4^8,(FIND({"道","乡","镇","处","场","区"},A54,LEN(B54)+3))))-LEN(B54)))</f>
        <v/>
      </c>
      <c r="D54" s="224" t="str">
        <f>IF(ISERROR(MID(A54,LEN(B54)+LEN(C54)+1,MAX(IF(ISERROR(FIND({"区","村","会","场"},A54,LEN(B54)+LEN(C54)+1)),0,(FIND({"区","村","会","场"},A54,LEN(B54)+LEN(C54)+1))))-LEN(B54)-LEN(C54))),"",MID(A54,LEN(B54)+LEN(C54)+1,MAX(IF(ISERROR(FIND({"区","村","会","场"},A54,LEN(B54)+LEN(C54)+3)),0,(FIND({"区","村","会","场"},A54,LEN(B54)+LEN(C54)+3))))-LEN(B54)-LEN(C54)))</f>
        <v/>
      </c>
      <c r="E54" s="229"/>
      <c r="F54" s="229" t="str">
        <f t="shared" si="18"/>
        <v/>
      </c>
      <c r="G54" s="229"/>
      <c r="H54" s="229"/>
      <c r="I54" s="229"/>
      <c r="J54" s="229"/>
      <c r="K54" s="229"/>
      <c r="L54" s="229">
        <f t="shared" si="19"/>
        <v>0</v>
      </c>
      <c r="M54" s="229"/>
      <c r="N54" s="229"/>
      <c r="O54" s="245"/>
      <c r="P54" s="248"/>
      <c r="Q54" s="251" t="str">
        <f t="shared" si="20"/>
        <v/>
      </c>
      <c r="R54" s="245" t="s">
        <v>32</v>
      </c>
      <c r="S54" s="248"/>
      <c r="T54" s="253" t="str">
        <f t="shared" si="21"/>
        <v>人</v>
      </c>
      <c r="U54" s="97"/>
      <c r="V54" s="111">
        <f t="shared" si="0"/>
        <v>0</v>
      </c>
      <c r="W54" s="100"/>
    </row>
    <row r="55" spans="1:23" s="2" customFormat="1" ht="13.5" hidden="1" customHeight="1">
      <c r="A55" s="230"/>
      <c r="B55" s="225"/>
      <c r="C55" s="225"/>
      <c r="D55" s="225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46"/>
      <c r="P55" s="249"/>
      <c r="Q55" s="252"/>
      <c r="R55" s="246"/>
      <c r="S55" s="249"/>
      <c r="T55" s="254"/>
      <c r="U55" s="97"/>
      <c r="V55" s="111">
        <f t="shared" si="0"/>
        <v>0</v>
      </c>
      <c r="W55" s="100"/>
    </row>
    <row r="56" spans="1:23" s="2" customFormat="1" ht="13.5" hidden="1" customHeight="1">
      <c r="A56" s="229"/>
      <c r="B56" s="224" t="str">
        <f>MID(A56,1,MIN(IF(ISERROR(FIND({"县","市","区"},A56)),4^8,FIND({"县","市","区"},A56))))</f>
        <v/>
      </c>
      <c r="C56" s="224" t="str">
        <f>IF(ISERROR(MID(A56,LEN(B56)+1,MAX(IF(ISERROR(FIND({"道","乡","镇","处","场","区"},A56,LEN(B56)+1)),0,(FIND({"道","乡","镇","处","场","区"},A56,LEN(B56)+1))))-LEN(B56))),"",MID(A56,LEN(B56)+1,MIN(IF(ISERROR(FIND({"道","乡","镇","处","场","区"},A56,LEN(B56)+3)),4^8,(FIND({"道","乡","镇","处","场","区"},A56,LEN(B56)+3))))-LEN(B56)))</f>
        <v/>
      </c>
      <c r="D56" s="224" t="str">
        <f>IF(ISERROR(MID(A56,LEN(B56)+LEN(C56)+1,MAX(IF(ISERROR(FIND({"区","村","会","场"},A56,LEN(B56)+LEN(C56)+1)),0,(FIND({"区","村","会","场"},A56,LEN(B56)+LEN(C56)+1))))-LEN(B56)-LEN(C56))),"",MID(A56,LEN(B56)+LEN(C56)+1,MAX(IF(ISERROR(FIND({"区","村","会","场"},A56,LEN(B56)+LEN(C56)+3)),0,(FIND({"区","村","会","场"},A56,LEN(B56)+LEN(C56)+3))))-LEN(B56)-LEN(C56)))</f>
        <v/>
      </c>
      <c r="E56" s="229"/>
      <c r="F56" s="229" t="str">
        <f t="shared" si="18"/>
        <v/>
      </c>
      <c r="G56" s="229"/>
      <c r="H56" s="229"/>
      <c r="I56" s="229"/>
      <c r="J56" s="229"/>
      <c r="K56" s="229"/>
      <c r="L56" s="229">
        <f t="shared" si="19"/>
        <v>0</v>
      </c>
      <c r="M56" s="229"/>
      <c r="N56" s="229"/>
      <c r="O56" s="245"/>
      <c r="P56" s="248"/>
      <c r="Q56" s="251" t="str">
        <f t="shared" si="20"/>
        <v/>
      </c>
      <c r="R56" s="245" t="s">
        <v>32</v>
      </c>
      <c r="S56" s="248"/>
      <c r="T56" s="253" t="str">
        <f t="shared" si="21"/>
        <v>人</v>
      </c>
      <c r="U56" s="97"/>
      <c r="V56" s="111">
        <f t="shared" si="0"/>
        <v>0</v>
      </c>
      <c r="W56" s="100"/>
    </row>
    <row r="57" spans="1:23" s="2" customFormat="1" ht="13.5" hidden="1" customHeight="1">
      <c r="A57" s="230"/>
      <c r="B57" s="225"/>
      <c r="C57" s="225"/>
      <c r="D57" s="225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46"/>
      <c r="P57" s="249"/>
      <c r="Q57" s="252"/>
      <c r="R57" s="246"/>
      <c r="S57" s="249"/>
      <c r="T57" s="254"/>
      <c r="U57" s="97"/>
      <c r="V57" s="111">
        <f t="shared" si="0"/>
        <v>0</v>
      </c>
      <c r="W57" s="100"/>
    </row>
    <row r="58" spans="1:23" s="2" customFormat="1" ht="21.75" customHeight="1">
      <c r="A58" s="37" t="s">
        <v>59</v>
      </c>
      <c r="B58" s="38"/>
      <c r="C58" s="38"/>
      <c r="D58" s="38"/>
      <c r="E58" s="38"/>
      <c r="F58" s="38" t="s">
        <v>25</v>
      </c>
      <c r="G58" s="40">
        <f>G59+G79</f>
        <v>1</v>
      </c>
      <c r="H58" s="38"/>
      <c r="I58" s="38"/>
      <c r="J58" s="38"/>
      <c r="K58" s="40"/>
      <c r="L58" s="40">
        <f t="shared" ref="L58:N58" si="22">L59+L79</f>
        <v>2.82</v>
      </c>
      <c r="M58" s="40">
        <f t="shared" si="22"/>
        <v>2.82</v>
      </c>
      <c r="N58" s="40">
        <f t="shared" si="22"/>
        <v>0</v>
      </c>
      <c r="O58" s="92"/>
      <c r="P58" s="93"/>
      <c r="Q58" s="150" t="str">
        <f>IF(O58="","","人.次")</f>
        <v/>
      </c>
      <c r="R58" s="92"/>
      <c r="S58" s="93"/>
      <c r="T58" s="150" t="str">
        <f>IF(R58="培训移民","人",IF(R58="受益牲畜","头",""))</f>
        <v/>
      </c>
      <c r="U58" s="146"/>
      <c r="V58" s="111">
        <f t="shared" si="0"/>
        <v>3.82</v>
      </c>
      <c r="W58" s="100"/>
    </row>
    <row r="59" spans="1:23" s="2" customFormat="1" ht="13.5" customHeight="1">
      <c r="A59" s="231" t="s">
        <v>60</v>
      </c>
      <c r="B59" s="232"/>
      <c r="C59" s="232"/>
      <c r="D59" s="232"/>
      <c r="E59" s="232"/>
      <c r="F59" s="232" t="s">
        <v>25</v>
      </c>
      <c r="G59" s="232">
        <f>SUM(G69:G78)</f>
        <v>1</v>
      </c>
      <c r="H59" s="232"/>
      <c r="I59" s="232"/>
      <c r="J59" s="232"/>
      <c r="K59" s="232"/>
      <c r="L59" s="232">
        <v>2.82</v>
      </c>
      <c r="M59" s="232">
        <v>2.82</v>
      </c>
      <c r="N59" s="232">
        <f>SUM(N69:N78)</f>
        <v>0</v>
      </c>
      <c r="O59" s="80" t="s">
        <v>61</v>
      </c>
      <c r="P59" s="81">
        <f t="array" ref="P59">SUM(IF(ISERROR(SEARCH("粮食作物",O69:O78)),0,1)*P69:P78)</f>
        <v>175</v>
      </c>
      <c r="Q59" s="131" t="s">
        <v>31</v>
      </c>
      <c r="R59" s="88"/>
      <c r="S59" s="142"/>
      <c r="T59" s="145"/>
      <c r="U59" s="146"/>
      <c r="V59" s="111">
        <f t="shared" si="0"/>
        <v>178.82</v>
      </c>
      <c r="W59" s="100"/>
    </row>
    <row r="60" spans="1:23" s="2" customFormat="1" ht="13.5" hidden="1" customHeight="1">
      <c r="A60" s="231"/>
      <c r="B60" s="232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80" t="s">
        <v>62</v>
      </c>
      <c r="P60" s="81">
        <f t="array" ref="P60">SUM(IF(ISERROR(SEARCH("蔬菜",O69:O78)),0,1)*P69:P78)</f>
        <v>0</v>
      </c>
      <c r="Q60" s="131" t="s">
        <v>31</v>
      </c>
      <c r="R60" s="80"/>
      <c r="S60" s="139"/>
      <c r="T60" s="147"/>
      <c r="U60" s="146"/>
      <c r="V60" s="111">
        <f t="shared" si="0"/>
        <v>0</v>
      </c>
      <c r="W60" s="100"/>
    </row>
    <row r="61" spans="1:23" s="2" customFormat="1" ht="13.5" hidden="1" customHeight="1">
      <c r="A61" s="231"/>
      <c r="B61" s="232"/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80" t="s">
        <v>63</v>
      </c>
      <c r="P61" s="81">
        <f t="array" ref="P61">SUM(IF(ISERROR(SEARCH("中药材",O69:O78)),0,1)*P69:P78)</f>
        <v>0</v>
      </c>
      <c r="Q61" s="131" t="s">
        <v>31</v>
      </c>
      <c r="R61" s="80"/>
      <c r="S61" s="130"/>
      <c r="T61" s="147"/>
      <c r="U61" s="146"/>
      <c r="V61" s="111">
        <f t="shared" si="0"/>
        <v>0</v>
      </c>
      <c r="W61" s="100"/>
    </row>
    <row r="62" spans="1:23" s="2" customFormat="1" ht="13.5" hidden="1" customHeight="1">
      <c r="A62" s="231"/>
      <c r="B62" s="232"/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80" t="s">
        <v>64</v>
      </c>
      <c r="P62" s="81">
        <f t="array" ref="P62">SUM(IF(ISERROR(SEARCH("食用菌",O69:O78)),0,1)*P69:P78)</f>
        <v>0</v>
      </c>
      <c r="Q62" s="131" t="s">
        <v>31</v>
      </c>
      <c r="R62" s="80"/>
      <c r="S62" s="137">
        <f t="array" ref="S62">SUM(IF(ISERROR(SEARCH("该项目共增加移民收入",R69:R78)),0,1)*S69:S78)</f>
        <v>0</v>
      </c>
      <c r="T62" s="147"/>
      <c r="U62" s="146"/>
      <c r="V62" s="111">
        <f t="shared" si="0"/>
        <v>0</v>
      </c>
      <c r="W62" s="100"/>
    </row>
    <row r="63" spans="1:23" s="2" customFormat="1" ht="13.5" customHeight="1">
      <c r="A63" s="231"/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80" t="s">
        <v>65</v>
      </c>
      <c r="P63" s="81">
        <f t="array" ref="P63">SUM(IF(ISERROR(SEARCH("茶叶",O69:O78)),0,1)*P69:P78)</f>
        <v>0</v>
      </c>
      <c r="Q63" s="131" t="s">
        <v>31</v>
      </c>
      <c r="R63" s="80" t="s">
        <v>32</v>
      </c>
      <c r="S63" s="151">
        <f t="array" ref="S63">SUM(IF(ISERROR(SEARCH("受益移民",R69:R78)),0,1)*S69:S78)</f>
        <v>107</v>
      </c>
      <c r="T63" s="147" t="s">
        <v>33</v>
      </c>
      <c r="U63" s="146"/>
      <c r="V63" s="111">
        <f t="shared" si="0"/>
        <v>107</v>
      </c>
      <c r="W63" s="100"/>
    </row>
    <row r="64" spans="1:23" s="2" customFormat="1" ht="13.5" hidden="1" customHeight="1">
      <c r="A64" s="231"/>
      <c r="B64" s="232"/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80" t="s">
        <v>66</v>
      </c>
      <c r="P64" s="81">
        <f t="array" ref="P64">SUM(IF(ISERROR(SEARCH("其他经济作物",O69:O78)),0,1)*P69:P78)</f>
        <v>0</v>
      </c>
      <c r="Q64" s="131" t="s">
        <v>31</v>
      </c>
      <c r="R64" s="80" t="s">
        <v>67</v>
      </c>
      <c r="S64" s="151">
        <f>IF(S63=0,0,SUMPRODUCT((R69:R77="受益移民")*S69:S77*(R70:R78="人均年增收")*S70:S78)/S63)</f>
        <v>0</v>
      </c>
      <c r="T64" s="147" t="s">
        <v>68</v>
      </c>
      <c r="U64" s="146"/>
      <c r="V64" s="111">
        <f t="shared" si="0"/>
        <v>0</v>
      </c>
      <c r="W64" s="100"/>
    </row>
    <row r="65" spans="1:23" s="2" customFormat="1" ht="13.5" hidden="1" customHeight="1">
      <c r="A65" s="231"/>
      <c r="B65" s="232"/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80" t="s">
        <v>69</v>
      </c>
      <c r="P65" s="81">
        <f t="array" ref="P65">SUM(IF(ISERROR(SEARCH("楠竹",O69:O78)),0,1)*P69:P78)</f>
        <v>0</v>
      </c>
      <c r="Q65" s="131" t="s">
        <v>31</v>
      </c>
      <c r="R65" s="80"/>
      <c r="S65" s="130"/>
      <c r="T65" s="147"/>
      <c r="U65" s="146"/>
      <c r="V65" s="111">
        <f t="shared" si="0"/>
        <v>0</v>
      </c>
      <c r="W65" s="100"/>
    </row>
    <row r="66" spans="1:23" s="2" customFormat="1" ht="13.5" hidden="1" customHeight="1">
      <c r="A66" s="231"/>
      <c r="B66" s="232"/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80" t="s">
        <v>70</v>
      </c>
      <c r="P66" s="81">
        <f t="array" ref="P66">SUM(IF(ISERROR(SEARCH("油茶",O69:O78)),0,1)*P69:P78)</f>
        <v>0</v>
      </c>
      <c r="Q66" s="131" t="s">
        <v>31</v>
      </c>
      <c r="R66" s="80"/>
      <c r="S66" s="130"/>
      <c r="T66" s="147"/>
      <c r="U66" s="146"/>
      <c r="V66" s="111">
        <f t="shared" si="0"/>
        <v>0</v>
      </c>
      <c r="W66" s="100"/>
    </row>
    <row r="67" spans="1:23" s="2" customFormat="1" ht="13.5" hidden="1" customHeight="1">
      <c r="A67" s="231"/>
      <c r="B67" s="232"/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80" t="s">
        <v>71</v>
      </c>
      <c r="P67" s="81">
        <f t="array" ref="P67">SUM(IF(ISERROR(SEARCH("果业",O69:O78)),0,1)*P69:P78)</f>
        <v>0</v>
      </c>
      <c r="Q67" s="131" t="s">
        <v>31</v>
      </c>
      <c r="R67" s="80"/>
      <c r="S67" s="130"/>
      <c r="T67" s="147"/>
      <c r="U67" s="146"/>
      <c r="V67" s="111">
        <f t="shared" si="0"/>
        <v>0</v>
      </c>
      <c r="W67" s="100"/>
    </row>
    <row r="68" spans="1:23" s="2" customFormat="1" ht="13.5" hidden="1" customHeight="1">
      <c r="A68" s="231"/>
      <c r="B68" s="232"/>
      <c r="C68" s="232"/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80" t="s">
        <v>72</v>
      </c>
      <c r="P68" s="81">
        <f t="array" ref="P68">SUM(IF(ISERROR(SEARCH("种植业类其他",O69:O78)),0,1)*P69:P78)</f>
        <v>0</v>
      </c>
      <c r="Q68" s="131" t="s">
        <v>53</v>
      </c>
      <c r="R68" s="80"/>
      <c r="S68" s="139"/>
      <c r="T68" s="147"/>
      <c r="U68" s="146"/>
      <c r="V68" s="111">
        <f t="shared" si="0"/>
        <v>0</v>
      </c>
      <c r="W68" s="100"/>
    </row>
    <row r="69" spans="1:23" s="2" customFormat="1" ht="13.5" customHeight="1">
      <c r="A69" s="224" t="s">
        <v>247</v>
      </c>
      <c r="B69" s="224" t="s">
        <v>75</v>
      </c>
      <c r="C69" s="224" t="s">
        <v>75</v>
      </c>
      <c r="D69" s="224"/>
      <c r="E69" s="224" t="s">
        <v>29</v>
      </c>
      <c r="F69" s="224" t="s">
        <v>25</v>
      </c>
      <c r="G69" s="224">
        <v>1</v>
      </c>
      <c r="H69" s="224" t="s">
        <v>224</v>
      </c>
      <c r="I69" s="224"/>
      <c r="J69" s="224"/>
      <c r="K69" s="224"/>
      <c r="L69" s="224" t="s">
        <v>248</v>
      </c>
      <c r="M69" s="224" t="s">
        <v>248</v>
      </c>
      <c r="N69" s="224" t="s">
        <v>249</v>
      </c>
      <c r="O69" s="245" t="s">
        <v>61</v>
      </c>
      <c r="P69" s="248" t="s">
        <v>250</v>
      </c>
      <c r="Q69" s="251" t="s">
        <v>31</v>
      </c>
      <c r="R69" s="245" t="s">
        <v>32</v>
      </c>
      <c r="S69" s="248" t="s">
        <v>251</v>
      </c>
      <c r="T69" s="256" t="s">
        <v>33</v>
      </c>
      <c r="U69" s="97"/>
      <c r="V69" s="111">
        <f t="shared" si="0"/>
        <v>285.82</v>
      </c>
      <c r="W69" s="100"/>
    </row>
    <row r="70" spans="1:23" s="2" customFormat="1" ht="13.5" customHeight="1">
      <c r="A70" s="225"/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25"/>
      <c r="M70" s="225"/>
      <c r="N70" s="225"/>
      <c r="O70" s="246"/>
      <c r="P70" s="249"/>
      <c r="Q70" s="252"/>
      <c r="R70" s="246"/>
      <c r="S70" s="249"/>
      <c r="T70" s="257"/>
      <c r="U70" s="97"/>
      <c r="V70" s="111">
        <v>1</v>
      </c>
      <c r="W70" s="100"/>
    </row>
    <row r="71" spans="1:23" s="5" customFormat="1" ht="14.25" hidden="1" customHeight="1">
      <c r="A71" s="224"/>
      <c r="B71" s="224" t="str">
        <f>MID(A71,1,MIN(IF(ISERROR(FIND({"县","市","区"},A71)),4^8,FIND({"县","市","区"},A71))))</f>
        <v/>
      </c>
      <c r="C71" s="224" t="str">
        <f>IF(ISERROR(MID(A71,LEN(B71)+1,MAX(IF(ISERROR(FIND({"道","乡","镇","处","场","区"},A71,LEN(B71)+1)),0,(FIND({"道","乡","镇","处","场","区"},A71,LEN(B71)+1))))-LEN(B71))),"",MID(A71,LEN(B71)+1,MIN(IF(ISERROR(FIND({"道","乡","镇","处","场","区"},A71,LEN(B71)+3)),4^8,(FIND({"道","乡","镇","处","场","区"},A71,LEN(B71)+3))))-LEN(B71)))</f>
        <v/>
      </c>
      <c r="D71" s="224" t="str">
        <f>IF(ISERROR(MID(A71,LEN(B71)+LEN(C71)+1,MAX(IF(ISERROR(FIND({"区","村","会","场"},A71,LEN(B71)+LEN(C71)+1)),0,(FIND({"区","村","会","场"},A71,LEN(B71)+LEN(C71)+1))))-LEN(B71)-LEN(C71))),"",MID(A71,LEN(B71)+LEN(C71)+1,MAX(IF(ISERROR(FIND({"区","村","会","场"},A71,LEN(B71)+LEN(C71)+3)),0,(FIND({"区","村","会","场"},A71,LEN(B71)+LEN(C71)+3))))-LEN(B71)-LEN(C71)))</f>
        <v/>
      </c>
      <c r="E71" s="224"/>
      <c r="F71" s="224" t="str">
        <f t="shared" ref="F71:F75" si="23">IF(G71="","","项")</f>
        <v/>
      </c>
      <c r="G71" s="224"/>
      <c r="H71" s="224"/>
      <c r="I71" s="224"/>
      <c r="J71" s="224"/>
      <c r="K71" s="224"/>
      <c r="L71" s="224">
        <f t="shared" ref="L71:L75" si="24">SUM(M71:N71)</f>
        <v>0</v>
      </c>
      <c r="M71" s="224"/>
      <c r="N71" s="224"/>
      <c r="O71" s="245"/>
      <c r="P71" s="248"/>
      <c r="Q71" s="253" t="str">
        <f t="shared" ref="Q71:Q75" si="25">IF(O71="种植场所","平方米",IF(O71="种植业类其他","宗",IF(O71="文化教育类其他","宗",IF(O71="新农村建设类其他","宗",IF(O71="","","亩")))))</f>
        <v/>
      </c>
      <c r="R71" s="163" t="s">
        <v>32</v>
      </c>
      <c r="S71" s="164"/>
      <c r="T71" s="165" t="str">
        <f t="shared" ref="T71:T78" si="26">IF(R71="受益移民","人",IF(R71="","","元"))</f>
        <v>人</v>
      </c>
      <c r="V71" s="111">
        <f t="shared" ref="V71:V134" si="27">S71+P71+L71+G71</f>
        <v>0</v>
      </c>
    </row>
    <row r="72" spans="1:23" s="5" customFormat="1" ht="14.25" hidden="1" customHeight="1">
      <c r="A72" s="225"/>
      <c r="B72" s="225"/>
      <c r="C72" s="225"/>
      <c r="D72" s="225"/>
      <c r="E72" s="225"/>
      <c r="F72" s="225"/>
      <c r="G72" s="225"/>
      <c r="H72" s="225"/>
      <c r="I72" s="225"/>
      <c r="J72" s="225"/>
      <c r="K72" s="225"/>
      <c r="L72" s="225"/>
      <c r="M72" s="225"/>
      <c r="N72" s="225"/>
      <c r="O72" s="246"/>
      <c r="P72" s="249"/>
      <c r="Q72" s="254"/>
      <c r="R72" s="166" t="s">
        <v>67</v>
      </c>
      <c r="S72" s="53"/>
      <c r="T72" s="167" t="str">
        <f t="shared" si="26"/>
        <v>元</v>
      </c>
      <c r="V72" s="111">
        <f t="shared" si="27"/>
        <v>0</v>
      </c>
    </row>
    <row r="73" spans="1:23" s="2" customFormat="1" ht="13.5" hidden="1" customHeight="1">
      <c r="A73" s="224"/>
      <c r="B73" s="224" t="str">
        <f>MID(A73,1,MIN(IF(ISERROR(FIND({"县","市","区"},A73)),4^8,FIND({"县","市","区"},A73))))</f>
        <v/>
      </c>
      <c r="C73" s="224" t="str">
        <f>IF(ISERROR(MID(A73,LEN(B73)+1,MAX(IF(ISERROR(FIND({"道","乡","镇","处","场","区"},A73,LEN(B73)+1)),0,(FIND({"道","乡","镇","处","场","区"},A73,LEN(B73)+1))))-LEN(B73))),"",MID(A73,LEN(B73)+1,MIN(IF(ISERROR(FIND({"道","乡","镇","处","场","区"},A73,LEN(B73)+3)),4^8,(FIND({"道","乡","镇","处","场","区"},A73,LEN(B73)+3))))-LEN(B73)))</f>
        <v/>
      </c>
      <c r="D73" s="224" t="str">
        <f>IF(ISERROR(MID(A73,LEN(B73)+LEN(C73)+1,MAX(IF(ISERROR(FIND({"区","村","会","场"},A73,LEN(B73)+LEN(C73)+1)),0,(FIND({"区","村","会","场"},A73,LEN(B73)+LEN(C73)+1))))-LEN(B73)-LEN(C73))),"",MID(A73,LEN(B73)+LEN(C73)+1,MAX(IF(ISERROR(FIND({"区","村","会","场"},A73,LEN(B73)+LEN(C73)+3)),0,(FIND({"区","村","会","场"},A73,LEN(B73)+LEN(C73)+3))))-LEN(B73)-LEN(C73)))</f>
        <v/>
      </c>
      <c r="E73" s="224"/>
      <c r="F73" s="224" t="str">
        <f t="shared" si="23"/>
        <v/>
      </c>
      <c r="G73" s="224"/>
      <c r="H73" s="224"/>
      <c r="I73" s="224"/>
      <c r="J73" s="224"/>
      <c r="K73" s="224"/>
      <c r="L73" s="224">
        <f t="shared" si="24"/>
        <v>0</v>
      </c>
      <c r="M73" s="224"/>
      <c r="N73" s="224"/>
      <c r="O73" s="245"/>
      <c r="P73" s="248"/>
      <c r="Q73" s="253" t="str">
        <f t="shared" si="25"/>
        <v/>
      </c>
      <c r="R73" s="168" t="s">
        <v>32</v>
      </c>
      <c r="S73" s="169"/>
      <c r="T73" s="170" t="str">
        <f t="shared" si="26"/>
        <v>人</v>
      </c>
      <c r="U73" s="97"/>
      <c r="V73" s="111">
        <f t="shared" si="27"/>
        <v>0</v>
      </c>
      <c r="W73" s="100"/>
    </row>
    <row r="74" spans="1:23" s="2" customFormat="1" ht="13.5" hidden="1" customHeight="1">
      <c r="A74" s="225"/>
      <c r="B74" s="225"/>
      <c r="C74" s="225"/>
      <c r="D74" s="225"/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46"/>
      <c r="P74" s="249"/>
      <c r="Q74" s="254"/>
      <c r="R74" s="166" t="s">
        <v>67</v>
      </c>
      <c r="S74" s="53"/>
      <c r="T74" s="167" t="str">
        <f t="shared" si="26"/>
        <v>元</v>
      </c>
      <c r="U74" s="97"/>
      <c r="V74" s="111">
        <f t="shared" si="27"/>
        <v>0</v>
      </c>
      <c r="W74" s="100"/>
    </row>
    <row r="75" spans="1:23" s="2" customFormat="1" ht="13.5" hidden="1" customHeight="1">
      <c r="A75" s="224"/>
      <c r="B75" s="224" t="str">
        <f>MID(A75,1,MIN(IF(ISERROR(FIND({"县","市","区"},A75)),4^8,FIND({"县","市","区"},A75))))</f>
        <v/>
      </c>
      <c r="C75" s="224" t="str">
        <f>IF(ISERROR(MID(A75,LEN(B75)+1,MAX(IF(ISERROR(FIND({"道","乡","镇","处","场","区"},A75,LEN(B75)+1)),0,(FIND({"道","乡","镇","处","场","区"},A75,LEN(B75)+1))))-LEN(B75))),"",MID(A75,LEN(B75)+1,MIN(IF(ISERROR(FIND({"道","乡","镇","处","场","区"},A75,LEN(B75)+3)),4^8,(FIND({"道","乡","镇","处","场","区"},A75,LEN(B75)+3))))-LEN(B75)))</f>
        <v/>
      </c>
      <c r="D75" s="224" t="str">
        <f>IF(ISERROR(MID(A75,LEN(B75)+LEN(C75)+1,MAX(IF(ISERROR(FIND({"区","村","会","场"},A75,LEN(B75)+LEN(C75)+1)),0,(FIND({"区","村","会","场"},A75,LEN(B75)+LEN(C75)+1))))-LEN(B75)-LEN(C75))),"",MID(A75,LEN(B75)+LEN(C75)+1,MAX(IF(ISERROR(FIND({"区","村","会","场"},A75,LEN(B75)+LEN(C75)+3)),0,(FIND({"区","村","会","场"},A75,LEN(B75)+LEN(C75)+3))))-LEN(B75)-LEN(C75)))</f>
        <v/>
      </c>
      <c r="E75" s="224"/>
      <c r="F75" s="224" t="str">
        <f t="shared" si="23"/>
        <v/>
      </c>
      <c r="G75" s="224"/>
      <c r="H75" s="224"/>
      <c r="I75" s="224"/>
      <c r="J75" s="224"/>
      <c r="K75" s="224"/>
      <c r="L75" s="224">
        <f t="shared" si="24"/>
        <v>0</v>
      </c>
      <c r="M75" s="224"/>
      <c r="N75" s="224"/>
      <c r="O75" s="245"/>
      <c r="P75" s="248"/>
      <c r="Q75" s="253" t="str">
        <f t="shared" si="25"/>
        <v/>
      </c>
      <c r="R75" s="168" t="s">
        <v>32</v>
      </c>
      <c r="S75" s="169"/>
      <c r="T75" s="170" t="str">
        <f t="shared" si="26"/>
        <v>人</v>
      </c>
      <c r="U75" s="97"/>
      <c r="V75" s="111">
        <f t="shared" si="27"/>
        <v>0</v>
      </c>
      <c r="W75" s="100"/>
    </row>
    <row r="76" spans="1:23" s="2" customFormat="1" ht="13.5" hidden="1" customHeight="1">
      <c r="A76" s="225"/>
      <c r="B76" s="225"/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46"/>
      <c r="P76" s="249"/>
      <c r="Q76" s="254"/>
      <c r="R76" s="166" t="s">
        <v>67</v>
      </c>
      <c r="S76" s="53"/>
      <c r="T76" s="167" t="str">
        <f t="shared" si="26"/>
        <v>元</v>
      </c>
      <c r="U76" s="97"/>
      <c r="V76" s="111">
        <f t="shared" si="27"/>
        <v>0</v>
      </c>
      <c r="W76" s="100"/>
    </row>
    <row r="77" spans="1:23" s="2" customFormat="1" ht="13.5" hidden="1" customHeight="1">
      <c r="A77" s="224"/>
      <c r="B77" s="224" t="str">
        <f>MID(A77,1,MIN(IF(ISERROR(FIND({"县","市","区"},A77)),4^8,FIND({"县","市","区"},A77))))</f>
        <v/>
      </c>
      <c r="C77" s="224" t="str">
        <f>IF(ISERROR(MID(A77,LEN(B77)+1,MAX(IF(ISERROR(FIND({"道","乡","镇","处","场","区"},A77,LEN(B77)+1)),0,(FIND({"道","乡","镇","处","场","区"},A77,LEN(B77)+1))))-LEN(B77))),"",MID(A77,LEN(B77)+1,MIN(IF(ISERROR(FIND({"道","乡","镇","处","场","区"},A77,LEN(B77)+3)),4^8,(FIND({"道","乡","镇","处","场","区"},A77,LEN(B77)+3))))-LEN(B77)))</f>
        <v/>
      </c>
      <c r="D77" s="224" t="str">
        <f>IF(ISERROR(MID(A77,LEN(B77)+LEN(C77)+1,MAX(IF(ISERROR(FIND({"区","村","会","场"},A77,LEN(B77)+LEN(C77)+1)),0,(FIND({"区","村","会","场"},A77,LEN(B77)+LEN(C77)+1))))-LEN(B77)-LEN(C77))),"",MID(A77,LEN(B77)+LEN(C77)+1,MAX(IF(ISERROR(FIND({"区","村","会","场"},A77,LEN(B77)+LEN(C77)+3)),0,(FIND({"区","村","会","场"},A77,LEN(B77)+LEN(C77)+3))))-LEN(B77)-LEN(C77)))</f>
        <v/>
      </c>
      <c r="E77" s="224"/>
      <c r="F77" s="224" t="str">
        <f>IF(G77="","","项")</f>
        <v/>
      </c>
      <c r="G77" s="224"/>
      <c r="H77" s="224"/>
      <c r="I77" s="224"/>
      <c r="J77" s="224"/>
      <c r="K77" s="224"/>
      <c r="L77" s="224">
        <f>SUM(M77:N77)</f>
        <v>0</v>
      </c>
      <c r="M77" s="224"/>
      <c r="N77" s="224"/>
      <c r="O77" s="245"/>
      <c r="P77" s="248"/>
      <c r="Q77" s="253" t="str">
        <f>IF(O77="种植场所","平方米",IF(O77="种植业类其他","宗",IF(O77="文化教育类其他","宗",IF(O77="新农村建设类其他","宗",IF(O77="","","亩")))))</f>
        <v/>
      </c>
      <c r="R77" s="168" t="s">
        <v>32</v>
      </c>
      <c r="S77" s="169"/>
      <c r="T77" s="170" t="str">
        <f t="shared" si="26"/>
        <v>人</v>
      </c>
      <c r="U77" s="97"/>
      <c r="V77" s="111">
        <f t="shared" si="27"/>
        <v>0</v>
      </c>
      <c r="W77" s="100"/>
    </row>
    <row r="78" spans="1:23" s="2" customFormat="1" ht="13.5" hidden="1" customHeight="1">
      <c r="A78" s="225"/>
      <c r="B78" s="225"/>
      <c r="C78" s="225"/>
      <c r="D78" s="225"/>
      <c r="E78" s="225"/>
      <c r="F78" s="225"/>
      <c r="G78" s="225"/>
      <c r="H78" s="225"/>
      <c r="I78" s="225"/>
      <c r="J78" s="225"/>
      <c r="K78" s="225"/>
      <c r="L78" s="225"/>
      <c r="M78" s="225"/>
      <c r="N78" s="225"/>
      <c r="O78" s="246"/>
      <c r="P78" s="249"/>
      <c r="Q78" s="254"/>
      <c r="R78" s="166" t="s">
        <v>67</v>
      </c>
      <c r="S78" s="53"/>
      <c r="T78" s="167" t="str">
        <f t="shared" si="26"/>
        <v>元</v>
      </c>
      <c r="U78" s="97"/>
      <c r="V78" s="111">
        <f t="shared" si="27"/>
        <v>0</v>
      </c>
      <c r="W78" s="100"/>
    </row>
    <row r="79" spans="1:23" s="2" customFormat="1" ht="13.5" hidden="1" customHeight="1">
      <c r="A79" s="226" t="s">
        <v>77</v>
      </c>
      <c r="B79" s="235"/>
      <c r="C79" s="235"/>
      <c r="D79" s="235"/>
      <c r="E79" s="235"/>
      <c r="F79" s="235" t="s">
        <v>25</v>
      </c>
      <c r="G79" s="235">
        <f>SUM(G87:G98)</f>
        <v>0</v>
      </c>
      <c r="H79" s="235"/>
      <c r="I79" s="235"/>
      <c r="J79" s="235"/>
      <c r="K79" s="235"/>
      <c r="L79" s="235">
        <f t="shared" ref="L79:N79" si="28">SUM(L87:L98)</f>
        <v>0</v>
      </c>
      <c r="M79" s="235">
        <f t="shared" si="28"/>
        <v>0</v>
      </c>
      <c r="N79" s="235">
        <f t="shared" si="28"/>
        <v>0</v>
      </c>
      <c r="O79" s="88" t="s">
        <v>78</v>
      </c>
      <c r="P79" s="89">
        <f t="array" ref="P79">SUM(IF(ISERROR(SEARCH("网箱养鱼",O87:O98)),0,1)*P87:P98)</f>
        <v>0</v>
      </c>
      <c r="Q79" s="145" t="s">
        <v>31</v>
      </c>
      <c r="R79" s="80"/>
      <c r="S79" s="139"/>
      <c r="T79" s="147"/>
      <c r="U79" s="146"/>
      <c r="V79" s="111">
        <f t="shared" si="27"/>
        <v>0</v>
      </c>
      <c r="W79" s="100"/>
    </row>
    <row r="80" spans="1:23" s="2" customFormat="1" ht="13.5" hidden="1" customHeight="1">
      <c r="A80" s="227"/>
      <c r="B80" s="236"/>
      <c r="C80" s="236"/>
      <c r="D80" s="236"/>
      <c r="E80" s="236"/>
      <c r="F80" s="236" t="str">
        <f t="shared" ref="F80:F84" si="29">IF(E80="","","项")</f>
        <v/>
      </c>
      <c r="G80" s="236"/>
      <c r="H80" s="236"/>
      <c r="I80" s="236"/>
      <c r="J80" s="236"/>
      <c r="K80" s="236"/>
      <c r="L80" s="236"/>
      <c r="M80" s="236"/>
      <c r="N80" s="236"/>
      <c r="O80" s="80" t="s">
        <v>79</v>
      </c>
      <c r="P80" s="81">
        <f t="array" ref="P80">SUM(IF(ISERROR(SEARCH("精养鱼池",O87:O98)),0,1)*P87:P98)</f>
        <v>0</v>
      </c>
      <c r="Q80" s="147" t="s">
        <v>31</v>
      </c>
      <c r="R80" s="80" t="s">
        <v>32</v>
      </c>
      <c r="S80" s="151">
        <f t="array" ref="S80">SUM(IF(ISERROR(SEARCH("受益移民",R87:R98)),0,1)*S87:S98)</f>
        <v>0</v>
      </c>
      <c r="T80" s="147" t="s">
        <v>33</v>
      </c>
      <c r="U80" s="146"/>
      <c r="V80" s="111">
        <f t="shared" si="27"/>
        <v>0</v>
      </c>
      <c r="W80" s="100"/>
    </row>
    <row r="81" spans="1:23" s="2" customFormat="1" ht="13.5" hidden="1" customHeight="1">
      <c r="A81" s="227"/>
      <c r="B81" s="236"/>
      <c r="C81" s="236"/>
      <c r="D81" s="236"/>
      <c r="E81" s="236"/>
      <c r="F81" s="236" t="str">
        <f t="shared" si="29"/>
        <v/>
      </c>
      <c r="G81" s="236"/>
      <c r="H81" s="236"/>
      <c r="I81" s="236"/>
      <c r="J81" s="236"/>
      <c r="K81" s="236"/>
      <c r="L81" s="236"/>
      <c r="M81" s="236"/>
      <c r="N81" s="236"/>
      <c r="O81" s="80" t="s">
        <v>80</v>
      </c>
      <c r="P81" s="81">
        <f t="array" ref="P81">SUM(IF(ISERROR(SEARCH("其他养鱼",O87:O98)),0,1)*P87:P98)</f>
        <v>0</v>
      </c>
      <c r="Q81" s="147" t="s">
        <v>31</v>
      </c>
      <c r="R81" s="80" t="s">
        <v>67</v>
      </c>
      <c r="S81" s="151">
        <f>IF(S80=0,0,SUMPRODUCT((R87:R97="受益移民")*S87:S97*(R88:R98="人均年增收")*S88:S98)/S80)</f>
        <v>0</v>
      </c>
      <c r="T81" s="147" t="s">
        <v>68</v>
      </c>
      <c r="U81" s="146"/>
      <c r="V81" s="111">
        <f t="shared" si="27"/>
        <v>0</v>
      </c>
      <c r="W81" s="100"/>
    </row>
    <row r="82" spans="1:23" s="2" customFormat="1" ht="13.5" hidden="1" customHeight="1">
      <c r="A82" s="227"/>
      <c r="B82" s="236"/>
      <c r="C82" s="236"/>
      <c r="D82" s="236"/>
      <c r="E82" s="236"/>
      <c r="F82" s="236" t="str">
        <f t="shared" si="29"/>
        <v/>
      </c>
      <c r="G82" s="236"/>
      <c r="H82" s="236"/>
      <c r="I82" s="236"/>
      <c r="J82" s="236"/>
      <c r="K82" s="236"/>
      <c r="L82" s="236"/>
      <c r="M82" s="236"/>
      <c r="N82" s="236"/>
      <c r="O82" s="80" t="s">
        <v>81</v>
      </c>
      <c r="P82" s="81">
        <f t="array" ref="P82">SUM(IF(ISERROR(SEARCH("特种水产养殖",O87:O98)),0,1)*P87:P98)</f>
        <v>0</v>
      </c>
      <c r="Q82" s="147" t="s">
        <v>31</v>
      </c>
      <c r="R82" s="80"/>
      <c r="S82" s="151"/>
      <c r="T82" s="147"/>
      <c r="U82" s="146"/>
      <c r="V82" s="111">
        <f t="shared" si="27"/>
        <v>0</v>
      </c>
      <c r="W82" s="100"/>
    </row>
    <row r="83" spans="1:23" s="2" customFormat="1" ht="13.5" hidden="1" customHeight="1">
      <c r="A83" s="227"/>
      <c r="B83" s="236"/>
      <c r="C83" s="236"/>
      <c r="D83" s="236"/>
      <c r="E83" s="236"/>
      <c r="F83" s="236" t="str">
        <f t="shared" si="29"/>
        <v/>
      </c>
      <c r="G83" s="236"/>
      <c r="H83" s="236"/>
      <c r="I83" s="236"/>
      <c r="J83" s="236"/>
      <c r="K83" s="236"/>
      <c r="L83" s="236"/>
      <c r="M83" s="236"/>
      <c r="N83" s="236"/>
      <c r="O83" s="80" t="s">
        <v>82</v>
      </c>
      <c r="P83" s="81">
        <f t="array" ref="P83">SUM(IF(ISERROR(SEARCH("大牲畜",O87:O98)),0,1)*P87:P98)</f>
        <v>0</v>
      </c>
      <c r="Q83" s="147" t="s">
        <v>83</v>
      </c>
      <c r="R83" s="80"/>
      <c r="S83" s="137"/>
      <c r="T83" s="147"/>
      <c r="U83" s="146"/>
      <c r="V83" s="111">
        <f t="shared" si="27"/>
        <v>0</v>
      </c>
      <c r="W83" s="100"/>
    </row>
    <row r="84" spans="1:23" s="2" customFormat="1" ht="13.5" hidden="1" customHeight="1">
      <c r="A84" s="227"/>
      <c r="B84" s="236"/>
      <c r="C84" s="236"/>
      <c r="D84" s="236"/>
      <c r="E84" s="236"/>
      <c r="F84" s="236" t="str">
        <f t="shared" si="29"/>
        <v/>
      </c>
      <c r="G84" s="236"/>
      <c r="H84" s="236"/>
      <c r="I84" s="236"/>
      <c r="J84" s="236"/>
      <c r="K84" s="236"/>
      <c r="L84" s="236"/>
      <c r="M84" s="236"/>
      <c r="N84" s="236"/>
      <c r="O84" s="80" t="s">
        <v>84</v>
      </c>
      <c r="P84" s="81">
        <f t="array" ref="P84">SUM(IF(ISERROR(SEARCH("家畜",O87:O98)),0,1)*P87:P98)</f>
        <v>0</v>
      </c>
      <c r="Q84" s="147" t="s">
        <v>85</v>
      </c>
      <c r="R84" s="80"/>
      <c r="S84" s="139"/>
      <c r="T84" s="147"/>
      <c r="U84" s="146"/>
      <c r="V84" s="111">
        <f t="shared" si="27"/>
        <v>0</v>
      </c>
      <c r="W84" s="100"/>
    </row>
    <row r="85" spans="1:23" s="2" customFormat="1" ht="13.5" hidden="1" customHeight="1">
      <c r="A85" s="227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6"/>
      <c r="M85" s="236"/>
      <c r="N85" s="236"/>
      <c r="O85" s="80" t="s">
        <v>86</v>
      </c>
      <c r="P85" s="81">
        <f t="array" ref="P85">SUM(IF(ISERROR(SEARCH("家禽",O87:O98)),0,1)*P87:P98)</f>
        <v>0</v>
      </c>
      <c r="Q85" s="147" t="s">
        <v>85</v>
      </c>
      <c r="R85" s="80"/>
      <c r="S85" s="139"/>
      <c r="T85" s="147"/>
      <c r="U85" s="146"/>
      <c r="V85" s="111">
        <f t="shared" si="27"/>
        <v>0</v>
      </c>
      <c r="W85" s="100"/>
    </row>
    <row r="86" spans="1:23" s="2" customFormat="1" ht="13.5" hidden="1" customHeight="1">
      <c r="A86" s="228"/>
      <c r="B86" s="234"/>
      <c r="C86" s="234"/>
      <c r="D86" s="234"/>
      <c r="E86" s="234"/>
      <c r="F86" s="234" t="str">
        <f>IF(E86="","","项")</f>
        <v/>
      </c>
      <c r="G86" s="234"/>
      <c r="H86" s="234"/>
      <c r="I86" s="234"/>
      <c r="J86" s="234"/>
      <c r="K86" s="234"/>
      <c r="L86" s="234"/>
      <c r="M86" s="234"/>
      <c r="N86" s="234"/>
      <c r="O86" s="90" t="s">
        <v>87</v>
      </c>
      <c r="P86" s="91">
        <f t="array" ref="P86">SUM(IF(ISERROR(SEARCH("养殖业类其他",O87:O98)),0,1)*P87:P98)</f>
        <v>0</v>
      </c>
      <c r="Q86" s="148" t="s">
        <v>53</v>
      </c>
      <c r="R86" s="90"/>
      <c r="S86" s="149"/>
      <c r="T86" s="148"/>
      <c r="U86" s="146"/>
      <c r="V86" s="111">
        <f t="shared" si="27"/>
        <v>0</v>
      </c>
      <c r="W86" s="100"/>
    </row>
    <row r="87" spans="1:23" s="2" customFormat="1" ht="13.5" hidden="1" customHeight="1">
      <c r="A87" s="224"/>
      <c r="B87" s="224" t="str">
        <f>MID(A87,1,MIN(IF(ISERROR(FIND({"县","市","区"},A87)),4^8,FIND({"县","市","区"},A87))))</f>
        <v/>
      </c>
      <c r="C87" s="224" t="str">
        <f>IF(ISERROR(MID(A87,LEN(B87)+1,MAX(IF(ISERROR(FIND({"道","乡","镇","处","场","区"},A87,LEN(B87)+1)),0,(FIND({"道","乡","镇","处","场","区"},A87,LEN(B87)+1))))-LEN(B87))),"",MID(A87,LEN(B87)+1,MIN(IF(ISERROR(FIND({"道","乡","镇","处","场","区"},A87,LEN(B87)+3)),4^8,(FIND({"道","乡","镇","处","场","区"},A87,LEN(B87)+3))))-LEN(B87)))</f>
        <v/>
      </c>
      <c r="D87" s="224" t="str">
        <f>IF(ISERROR(MID(A87,LEN(B87)+LEN(C87)+1,MAX(IF(ISERROR(FIND({"区","村","会","场"},A87,LEN(B87)+LEN(C87)+1)),0,(FIND({"区","村","会","场"},A87,LEN(B87)+LEN(C87)+1))))-LEN(B87)-LEN(C87))),"",MID(A87,LEN(B87)+LEN(C87)+1,MAX(IF(ISERROR(FIND({"区","村","会","场"},A87,LEN(B87)+LEN(C87)+3)),0,(FIND({"区","村","会","场"},A87,LEN(B87)+LEN(C87)+3))))-LEN(B87)-LEN(C87)))</f>
        <v/>
      </c>
      <c r="E87" s="224"/>
      <c r="F87" s="224" t="str">
        <f t="shared" ref="F87:F91" si="30">IF(G87="","","项")</f>
        <v/>
      </c>
      <c r="G87" s="224"/>
      <c r="H87" s="224"/>
      <c r="I87" s="224"/>
      <c r="J87" s="224"/>
      <c r="K87" s="224"/>
      <c r="L87" s="224">
        <f t="shared" ref="L87:L91" si="31">SUM(M87:N87)</f>
        <v>0</v>
      </c>
      <c r="M87" s="224"/>
      <c r="N87" s="245"/>
      <c r="O87" s="245"/>
      <c r="P87" s="248"/>
      <c r="Q87" s="251" t="str">
        <f t="shared" ref="Q87:Q91" si="32">IF(O87="养鱼","亩",IF(O87="家畜","只",IF(O87="大牲畜","头",IF(O87="家禽","只",IF(O87="养殖业类其他","宗",IF(O87="","","亩"))))))</f>
        <v/>
      </c>
      <c r="R87" s="168" t="s">
        <v>32</v>
      </c>
      <c r="S87" s="169"/>
      <c r="T87" s="170" t="str">
        <f t="shared" ref="T87:T98" si="33">IF(R87="受益移民","人",IF(R87="","","元"))</f>
        <v>人</v>
      </c>
      <c r="U87" s="97"/>
      <c r="V87" s="111">
        <f t="shared" si="27"/>
        <v>0</v>
      </c>
      <c r="W87" s="100"/>
    </row>
    <row r="88" spans="1:23" s="2" customFormat="1" ht="13.5" hidden="1" customHeight="1">
      <c r="A88" s="225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46"/>
      <c r="O88" s="246"/>
      <c r="P88" s="249"/>
      <c r="Q88" s="252"/>
      <c r="R88" s="166" t="s">
        <v>67</v>
      </c>
      <c r="S88" s="53"/>
      <c r="T88" s="167" t="str">
        <f t="shared" si="33"/>
        <v>元</v>
      </c>
      <c r="U88" s="97"/>
      <c r="V88" s="111">
        <f t="shared" si="27"/>
        <v>0</v>
      </c>
      <c r="W88" s="100"/>
    </row>
    <row r="89" spans="1:23" s="2" customFormat="1" ht="13.5" hidden="1" customHeight="1">
      <c r="A89" s="224"/>
      <c r="B89" s="224" t="str">
        <f>MID(A89,1,MIN(IF(ISERROR(FIND({"县","市","区"},A89)),4^8,FIND({"县","市","区"},A89))))</f>
        <v/>
      </c>
      <c r="C89" s="224" t="str">
        <f>IF(ISERROR(MID(A89,LEN(B89)+1,MAX(IF(ISERROR(FIND({"道","乡","镇","处","场","区"},A89,LEN(B89)+1)),0,(FIND({"道","乡","镇","处","场","区"},A89,LEN(B89)+1))))-LEN(B89))),"",MID(A89,LEN(B89)+1,MIN(IF(ISERROR(FIND({"道","乡","镇","处","场","区"},A89,LEN(B89)+3)),4^8,(FIND({"道","乡","镇","处","场","区"},A89,LEN(B89)+3))))-LEN(B89)))</f>
        <v/>
      </c>
      <c r="D89" s="224" t="str">
        <f>IF(ISERROR(MID(A89,LEN(B89)+LEN(C89)+1,MAX(IF(ISERROR(FIND({"区","村","会","场"},A89,LEN(B89)+LEN(C89)+1)),0,(FIND({"区","村","会","场"},A89,LEN(B89)+LEN(C89)+1))))-LEN(B89)-LEN(C89))),"",MID(A89,LEN(B89)+LEN(C89)+1,MAX(IF(ISERROR(FIND({"区","村","会","场"},A89,LEN(B89)+LEN(C89)+3)),0,(FIND({"区","村","会","场"},A89,LEN(B89)+LEN(C89)+3))))-LEN(B89)-LEN(C89)))</f>
        <v/>
      </c>
      <c r="E89" s="224"/>
      <c r="F89" s="224" t="str">
        <f t="shared" si="30"/>
        <v/>
      </c>
      <c r="G89" s="224"/>
      <c r="H89" s="224"/>
      <c r="I89" s="224"/>
      <c r="J89" s="224"/>
      <c r="K89" s="224"/>
      <c r="L89" s="224">
        <f t="shared" si="31"/>
        <v>0</v>
      </c>
      <c r="M89" s="224"/>
      <c r="N89" s="245"/>
      <c r="O89" s="245"/>
      <c r="P89" s="248"/>
      <c r="Q89" s="251" t="str">
        <f t="shared" si="32"/>
        <v/>
      </c>
      <c r="R89" s="168" t="s">
        <v>32</v>
      </c>
      <c r="S89" s="169"/>
      <c r="T89" s="170" t="str">
        <f t="shared" si="33"/>
        <v>人</v>
      </c>
      <c r="U89" s="97"/>
      <c r="V89" s="111">
        <f t="shared" si="27"/>
        <v>0</v>
      </c>
      <c r="W89" s="100"/>
    </row>
    <row r="90" spans="1:23" s="2" customFormat="1" ht="13.5" hidden="1" customHeight="1">
      <c r="A90" s="225"/>
      <c r="B90" s="225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46"/>
      <c r="O90" s="246"/>
      <c r="P90" s="249"/>
      <c r="Q90" s="252"/>
      <c r="R90" s="166" t="s">
        <v>67</v>
      </c>
      <c r="S90" s="53"/>
      <c r="T90" s="167" t="str">
        <f t="shared" si="33"/>
        <v>元</v>
      </c>
      <c r="U90" s="97"/>
      <c r="V90" s="111">
        <f t="shared" si="27"/>
        <v>0</v>
      </c>
      <c r="W90" s="100"/>
    </row>
    <row r="91" spans="1:23" s="2" customFormat="1" ht="13.5" hidden="1" customHeight="1">
      <c r="A91" s="224"/>
      <c r="B91" s="224" t="str">
        <f>MID(A91,1,MIN(IF(ISERROR(FIND({"县","市","区"},A91)),4^8,FIND({"县","市","区"},A91))))</f>
        <v/>
      </c>
      <c r="C91" s="224" t="str">
        <f>IF(ISERROR(MID(A91,LEN(B91)+1,MAX(IF(ISERROR(FIND({"道","乡","镇","处","场","区"},A91,LEN(B91)+1)),0,(FIND({"道","乡","镇","处","场","区"},A91,LEN(B91)+1))))-LEN(B91))),"",MID(A91,LEN(B91)+1,MIN(IF(ISERROR(FIND({"道","乡","镇","处","场","区"},A91,LEN(B91)+3)),4^8,(FIND({"道","乡","镇","处","场","区"},A91,LEN(B91)+3))))-LEN(B91)))</f>
        <v/>
      </c>
      <c r="D91" s="224" t="str">
        <f>IF(ISERROR(MID(A91,LEN(B91)+LEN(C91)+1,MAX(IF(ISERROR(FIND({"区","村","会","场"},A91,LEN(B91)+LEN(C91)+1)),0,(FIND({"区","村","会","场"},A91,LEN(B91)+LEN(C91)+1))))-LEN(B91)-LEN(C91))),"",MID(A91,LEN(B91)+LEN(C91)+1,MAX(IF(ISERROR(FIND({"区","村","会","场"},A91,LEN(B91)+LEN(C91)+3)),0,(FIND({"区","村","会","场"},A91,LEN(B91)+LEN(C91)+3))))-LEN(B91)-LEN(C91)))</f>
        <v/>
      </c>
      <c r="E91" s="224"/>
      <c r="F91" s="224" t="str">
        <f t="shared" si="30"/>
        <v/>
      </c>
      <c r="G91" s="224"/>
      <c r="H91" s="224"/>
      <c r="I91" s="224"/>
      <c r="J91" s="224"/>
      <c r="K91" s="224"/>
      <c r="L91" s="224">
        <f t="shared" si="31"/>
        <v>0</v>
      </c>
      <c r="M91" s="224"/>
      <c r="N91" s="245"/>
      <c r="O91" s="245"/>
      <c r="P91" s="248"/>
      <c r="Q91" s="251" t="str">
        <f t="shared" si="32"/>
        <v/>
      </c>
      <c r="R91" s="168" t="s">
        <v>32</v>
      </c>
      <c r="S91" s="169"/>
      <c r="T91" s="170" t="str">
        <f t="shared" si="33"/>
        <v>人</v>
      </c>
      <c r="U91" s="97"/>
      <c r="V91" s="111">
        <f t="shared" si="27"/>
        <v>0</v>
      </c>
      <c r="W91" s="100"/>
    </row>
    <row r="92" spans="1:23" s="2" customFormat="1" ht="13.5" hidden="1" customHeight="1">
      <c r="A92" s="225"/>
      <c r="B92" s="225"/>
      <c r="C92" s="225"/>
      <c r="D92" s="225"/>
      <c r="E92" s="225"/>
      <c r="F92" s="225"/>
      <c r="G92" s="225"/>
      <c r="H92" s="225"/>
      <c r="I92" s="225"/>
      <c r="J92" s="225"/>
      <c r="K92" s="225"/>
      <c r="L92" s="225"/>
      <c r="M92" s="225"/>
      <c r="N92" s="246"/>
      <c r="O92" s="246"/>
      <c r="P92" s="249"/>
      <c r="Q92" s="252"/>
      <c r="R92" s="166" t="s">
        <v>67</v>
      </c>
      <c r="S92" s="53"/>
      <c r="T92" s="167" t="str">
        <f t="shared" si="33"/>
        <v>元</v>
      </c>
      <c r="U92" s="97"/>
      <c r="V92" s="111">
        <f t="shared" si="27"/>
        <v>0</v>
      </c>
      <c r="W92" s="100"/>
    </row>
    <row r="93" spans="1:23" s="2" customFormat="1" ht="13.5" hidden="1" customHeight="1">
      <c r="A93" s="224"/>
      <c r="B93" s="224" t="str">
        <f>MID(A93,1,MIN(IF(ISERROR(FIND({"县","市","区"},A93)),4^8,FIND({"县","市","区"},A93))))</f>
        <v/>
      </c>
      <c r="C93" s="224" t="str">
        <f>IF(ISERROR(MID(A93,LEN(B93)+1,MAX(IF(ISERROR(FIND({"道","乡","镇","处","场","区"},A93,LEN(B93)+1)),0,(FIND({"道","乡","镇","处","场","区"},A93,LEN(B93)+1))))-LEN(B93))),"",MID(A93,LEN(B93)+1,MIN(IF(ISERROR(FIND({"道","乡","镇","处","场","区"},A93,LEN(B93)+3)),4^8,(FIND({"道","乡","镇","处","场","区"},A93,LEN(B93)+3))))-LEN(B93)))</f>
        <v/>
      </c>
      <c r="D93" s="224" t="str">
        <f>IF(ISERROR(MID(A93,LEN(B93)+LEN(C93)+1,MAX(IF(ISERROR(FIND({"区","村","会","场"},A93,LEN(B93)+LEN(C93)+1)),0,(FIND({"区","村","会","场"},A93,LEN(B93)+LEN(C93)+1))))-LEN(B93)-LEN(C93))),"",MID(A93,LEN(B93)+LEN(C93)+1,MAX(IF(ISERROR(FIND({"区","村","会","场"},A93,LEN(B93)+LEN(C93)+3)),0,(FIND({"区","村","会","场"},A93,LEN(B93)+LEN(C93)+3))))-LEN(B93)-LEN(C93)))</f>
        <v/>
      </c>
      <c r="E93" s="224"/>
      <c r="F93" s="224" t="str">
        <f t="shared" ref="F93:F97" si="34">IF(G93="","","项")</f>
        <v/>
      </c>
      <c r="G93" s="224"/>
      <c r="H93" s="224"/>
      <c r="I93" s="224"/>
      <c r="J93" s="224"/>
      <c r="K93" s="224"/>
      <c r="L93" s="224">
        <f t="shared" ref="L93:L97" si="35">SUM(M93:N93)</f>
        <v>0</v>
      </c>
      <c r="M93" s="224"/>
      <c r="N93" s="245"/>
      <c r="O93" s="245"/>
      <c r="P93" s="248"/>
      <c r="Q93" s="251" t="str">
        <f t="shared" ref="Q93:Q97" si="36">IF(O93="养鱼","亩",IF(O93="家畜","只",IF(O93="大牲畜","头",IF(O93="家禽","只",IF(O93="养殖业类其他","宗",IF(O93="","","亩"))))))</f>
        <v/>
      </c>
      <c r="R93" s="168" t="s">
        <v>32</v>
      </c>
      <c r="S93" s="169"/>
      <c r="T93" s="170" t="str">
        <f t="shared" si="33"/>
        <v>人</v>
      </c>
      <c r="U93" s="97"/>
      <c r="V93" s="111">
        <f t="shared" si="27"/>
        <v>0</v>
      </c>
      <c r="W93" s="100"/>
    </row>
    <row r="94" spans="1:23" s="2" customFormat="1" ht="13.5" hidden="1" customHeight="1">
      <c r="A94" s="225"/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46"/>
      <c r="O94" s="246"/>
      <c r="P94" s="249"/>
      <c r="Q94" s="252"/>
      <c r="R94" s="166" t="s">
        <v>67</v>
      </c>
      <c r="S94" s="53"/>
      <c r="T94" s="167" t="str">
        <f t="shared" si="33"/>
        <v>元</v>
      </c>
      <c r="U94" s="97"/>
      <c r="V94" s="111">
        <f t="shared" si="27"/>
        <v>0</v>
      </c>
      <c r="W94" s="100"/>
    </row>
    <row r="95" spans="1:23" s="2" customFormat="1" ht="13.5" hidden="1" customHeight="1">
      <c r="A95" s="224"/>
      <c r="B95" s="224" t="str">
        <f>MID(A95,1,MIN(IF(ISERROR(FIND({"县","市","区"},A95)),4^8,FIND({"县","市","区"},A95))))</f>
        <v/>
      </c>
      <c r="C95" s="224" t="str">
        <f>IF(ISERROR(MID(A95,LEN(B95)+1,MAX(IF(ISERROR(FIND({"道","乡","镇","处","场","区"},A95,LEN(B95)+1)),0,(FIND({"道","乡","镇","处","场","区"},A95,LEN(B95)+1))))-LEN(B95))),"",MID(A95,LEN(B95)+1,MIN(IF(ISERROR(FIND({"道","乡","镇","处","场","区"},A95,LEN(B95)+3)),4^8,(FIND({"道","乡","镇","处","场","区"},A95,LEN(B95)+3))))-LEN(B95)))</f>
        <v/>
      </c>
      <c r="D95" s="224" t="str">
        <f>IF(ISERROR(MID(A95,LEN(B95)+LEN(C95)+1,MAX(IF(ISERROR(FIND({"区","村","会","场"},A95,LEN(B95)+LEN(C95)+1)),0,(FIND({"区","村","会","场"},A95,LEN(B95)+LEN(C95)+1))))-LEN(B95)-LEN(C95))),"",MID(A95,LEN(B95)+LEN(C95)+1,MAX(IF(ISERROR(FIND({"区","村","会","场"},A95,LEN(B95)+LEN(C95)+3)),0,(FIND({"区","村","会","场"},A95,LEN(B95)+LEN(C95)+3))))-LEN(B95)-LEN(C95)))</f>
        <v/>
      </c>
      <c r="E95" s="224"/>
      <c r="F95" s="224" t="str">
        <f t="shared" si="34"/>
        <v/>
      </c>
      <c r="G95" s="224"/>
      <c r="H95" s="224"/>
      <c r="I95" s="224"/>
      <c r="J95" s="224"/>
      <c r="K95" s="224"/>
      <c r="L95" s="224">
        <f t="shared" si="35"/>
        <v>0</v>
      </c>
      <c r="M95" s="224"/>
      <c r="N95" s="245"/>
      <c r="O95" s="245"/>
      <c r="P95" s="248"/>
      <c r="Q95" s="251" t="str">
        <f t="shared" si="36"/>
        <v/>
      </c>
      <c r="R95" s="168" t="s">
        <v>32</v>
      </c>
      <c r="S95" s="169"/>
      <c r="T95" s="170" t="str">
        <f t="shared" si="33"/>
        <v>人</v>
      </c>
      <c r="U95" s="97"/>
      <c r="V95" s="111">
        <f t="shared" si="27"/>
        <v>0</v>
      </c>
      <c r="W95" s="100"/>
    </row>
    <row r="96" spans="1:23" s="2" customFormat="1" ht="13.5" hidden="1" customHeight="1">
      <c r="A96" s="225"/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46"/>
      <c r="O96" s="246"/>
      <c r="P96" s="249"/>
      <c r="Q96" s="252"/>
      <c r="R96" s="166" t="s">
        <v>67</v>
      </c>
      <c r="S96" s="53"/>
      <c r="T96" s="167" t="str">
        <f t="shared" si="33"/>
        <v>元</v>
      </c>
      <c r="U96" s="97"/>
      <c r="V96" s="111">
        <f t="shared" si="27"/>
        <v>0</v>
      </c>
      <c r="W96" s="100"/>
    </row>
    <row r="97" spans="1:23" s="2" customFormat="1" ht="13.5" hidden="1" customHeight="1">
      <c r="A97" s="224"/>
      <c r="B97" s="224" t="str">
        <f>MID(A97,1,MIN(IF(ISERROR(FIND({"县","市","区"},A97)),4^8,FIND({"县","市","区"},A97))))</f>
        <v/>
      </c>
      <c r="C97" s="224" t="str">
        <f>IF(ISERROR(MID(A97,LEN(B97)+1,MAX(IF(ISERROR(FIND({"道","乡","镇","处","场","区"},A97,LEN(B97)+1)),0,(FIND({"道","乡","镇","处","场","区"},A97,LEN(B97)+1))))-LEN(B97))),"",MID(A97,LEN(B97)+1,MIN(IF(ISERROR(FIND({"道","乡","镇","处","场","区"},A97,LEN(B97)+3)),4^8,(FIND({"道","乡","镇","处","场","区"},A97,LEN(B97)+3))))-LEN(B97)))</f>
        <v/>
      </c>
      <c r="D97" s="224" t="str">
        <f>IF(ISERROR(MID(A97,LEN(B97)+LEN(C97)+1,MAX(IF(ISERROR(FIND({"区","村","会","场"},A97,LEN(B97)+LEN(C97)+1)),0,(FIND({"区","村","会","场"},A97,LEN(B97)+LEN(C97)+1))))-LEN(B97)-LEN(C97))),"",MID(A97,LEN(B97)+LEN(C97)+1,MAX(IF(ISERROR(FIND({"区","村","会","场"},A97,LEN(B97)+LEN(C97)+3)),0,(FIND({"区","村","会","场"},A97,LEN(B97)+LEN(C97)+3))))-LEN(B97)-LEN(C97)))</f>
        <v/>
      </c>
      <c r="E97" s="224"/>
      <c r="F97" s="224" t="str">
        <f t="shared" si="34"/>
        <v/>
      </c>
      <c r="G97" s="224"/>
      <c r="H97" s="224"/>
      <c r="I97" s="224"/>
      <c r="J97" s="224"/>
      <c r="K97" s="224"/>
      <c r="L97" s="224">
        <f t="shared" si="35"/>
        <v>0</v>
      </c>
      <c r="M97" s="224"/>
      <c r="N97" s="245"/>
      <c r="O97" s="245"/>
      <c r="P97" s="248"/>
      <c r="Q97" s="251" t="str">
        <f t="shared" si="36"/>
        <v/>
      </c>
      <c r="R97" s="168" t="s">
        <v>32</v>
      </c>
      <c r="S97" s="169"/>
      <c r="T97" s="170" t="str">
        <f t="shared" si="33"/>
        <v>人</v>
      </c>
      <c r="U97" s="97"/>
      <c r="V97" s="111">
        <f t="shared" si="27"/>
        <v>0</v>
      </c>
      <c r="W97" s="100"/>
    </row>
    <row r="98" spans="1:23" s="2" customFormat="1" ht="13.5" hidden="1" customHeight="1">
      <c r="A98" s="225"/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46"/>
      <c r="O98" s="246"/>
      <c r="P98" s="249"/>
      <c r="Q98" s="252"/>
      <c r="R98" s="166" t="s">
        <v>67</v>
      </c>
      <c r="S98" s="53"/>
      <c r="T98" s="167" t="str">
        <f t="shared" si="33"/>
        <v>元</v>
      </c>
      <c r="U98" s="97"/>
      <c r="V98" s="111">
        <f t="shared" si="27"/>
        <v>0</v>
      </c>
      <c r="W98" s="100"/>
    </row>
    <row r="99" spans="1:23" s="2" customFormat="1" ht="13.5" hidden="1" customHeight="1">
      <c r="A99" s="231" t="s">
        <v>89</v>
      </c>
      <c r="B99" s="232"/>
      <c r="C99" s="232"/>
      <c r="D99" s="232"/>
      <c r="E99" s="232"/>
      <c r="F99" s="232" t="s">
        <v>25</v>
      </c>
      <c r="G99" s="232">
        <f>SUM(G111:G114)</f>
        <v>0</v>
      </c>
      <c r="H99" s="232"/>
      <c r="I99" s="232"/>
      <c r="J99" s="232"/>
      <c r="K99" s="232"/>
      <c r="L99" s="232">
        <f t="shared" ref="L99:N99" si="37">SUM(L111:L114)</f>
        <v>0</v>
      </c>
      <c r="M99" s="232">
        <f t="shared" si="37"/>
        <v>0</v>
      </c>
      <c r="N99" s="232">
        <f t="shared" si="37"/>
        <v>0</v>
      </c>
      <c r="O99" s="80" t="s">
        <v>90</v>
      </c>
      <c r="P99" s="81">
        <f t="array" ref="P99">SUM(IF(ISERROR(SEARCH("乡土特色产业",O107:O114)),0,1)*P107:P114)</f>
        <v>0</v>
      </c>
      <c r="Q99" s="131" t="s">
        <v>53</v>
      </c>
      <c r="R99" s="80"/>
      <c r="S99" s="137"/>
      <c r="T99" s="147"/>
      <c r="U99" s="146"/>
      <c r="V99" s="111">
        <f t="shared" si="27"/>
        <v>0</v>
      </c>
      <c r="W99" s="100"/>
    </row>
    <row r="100" spans="1:23" s="2" customFormat="1" ht="13.5" hidden="1" customHeight="1">
      <c r="A100" s="231"/>
      <c r="B100" s="232"/>
      <c r="C100" s="232"/>
      <c r="D100" s="232"/>
      <c r="E100" s="232"/>
      <c r="F100" s="232"/>
      <c r="G100" s="232"/>
      <c r="H100" s="232"/>
      <c r="I100" s="232"/>
      <c r="J100" s="232"/>
      <c r="K100" s="232"/>
      <c r="L100" s="232"/>
      <c r="M100" s="232"/>
      <c r="N100" s="232"/>
      <c r="O100" s="80" t="s">
        <v>91</v>
      </c>
      <c r="P100" s="81">
        <f t="array" ref="P100">SUM(IF(ISERROR(SEARCH("农产品加工流通业",O107:O114)),0,1)*P107:P114)</f>
        <v>0</v>
      </c>
      <c r="Q100" s="131" t="s">
        <v>53</v>
      </c>
      <c r="R100" s="80" t="s">
        <v>32</v>
      </c>
      <c r="S100" s="151">
        <f t="array" ref="S100">SUM(IF(ISERROR(SEARCH("受益移民",R111:R114)),0,1)*S111:S114)</f>
        <v>0</v>
      </c>
      <c r="T100" s="147" t="s">
        <v>33</v>
      </c>
      <c r="U100" s="146"/>
      <c r="V100" s="111">
        <f t="shared" si="27"/>
        <v>0</v>
      </c>
      <c r="W100" s="100"/>
    </row>
    <row r="101" spans="1:23" s="2" customFormat="1" ht="13.5" hidden="1" customHeight="1">
      <c r="A101" s="231"/>
      <c r="B101" s="232"/>
      <c r="C101" s="232"/>
      <c r="D101" s="232"/>
      <c r="E101" s="232"/>
      <c r="F101" s="232"/>
      <c r="G101" s="232"/>
      <c r="H101" s="232"/>
      <c r="I101" s="232"/>
      <c r="J101" s="232"/>
      <c r="K101" s="232"/>
      <c r="L101" s="232"/>
      <c r="M101" s="232"/>
      <c r="N101" s="232"/>
      <c r="O101" s="80" t="s">
        <v>92</v>
      </c>
      <c r="P101" s="81">
        <f t="array" ref="P101">SUM(IF(ISERROR(SEARCH("乡村休闲旅游业",O107:O114)),0,1)*P107:P114)</f>
        <v>0</v>
      </c>
      <c r="Q101" s="131" t="s">
        <v>53</v>
      </c>
      <c r="R101" s="80" t="s">
        <v>67</v>
      </c>
      <c r="S101" s="151">
        <f>IF(S100=0,0,SUMPRODUCT((R111:R113="受益移民")*S111:S113*(R112:R114="人均年增收")*S112:S114)/S100)</f>
        <v>0</v>
      </c>
      <c r="T101" s="147" t="s">
        <v>68</v>
      </c>
      <c r="U101" s="146"/>
      <c r="V101" s="111">
        <f t="shared" si="27"/>
        <v>0</v>
      </c>
      <c r="W101" s="100"/>
    </row>
    <row r="102" spans="1:23" s="2" customFormat="1" ht="13.5" hidden="1" customHeight="1">
      <c r="A102" s="231"/>
      <c r="B102" s="232"/>
      <c r="C102" s="232"/>
      <c r="D102" s="232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  <c r="O102" s="80" t="s">
        <v>93</v>
      </c>
      <c r="P102" s="81">
        <f t="array" ref="P102">SUM(IF(ISERROR(SEARCH("乡村新型服务业",O107:O114)),0,1)*P107:P114)</f>
        <v>0</v>
      </c>
      <c r="Q102" s="131" t="s">
        <v>53</v>
      </c>
      <c r="R102" s="80"/>
      <c r="S102" s="151"/>
      <c r="T102" s="147"/>
      <c r="U102" s="146"/>
      <c r="V102" s="111">
        <f t="shared" si="27"/>
        <v>0</v>
      </c>
      <c r="W102" s="100"/>
    </row>
    <row r="103" spans="1:23" s="2" customFormat="1" ht="13.5" hidden="1" customHeight="1">
      <c r="A103" s="231"/>
      <c r="B103" s="232"/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80" t="s">
        <v>94</v>
      </c>
      <c r="P103" s="81">
        <f t="array" ref="P103">SUM(IF(ISERROR(SEARCH("乡村信息产业",O107:O114)),0,1)*P107:P114)</f>
        <v>0</v>
      </c>
      <c r="Q103" s="131" t="s">
        <v>53</v>
      </c>
      <c r="R103" s="80"/>
      <c r="S103" s="151"/>
      <c r="T103" s="147"/>
      <c r="U103" s="146"/>
      <c r="V103" s="111">
        <f t="shared" si="27"/>
        <v>0</v>
      </c>
      <c r="W103" s="100"/>
    </row>
    <row r="104" spans="1:23" s="2" customFormat="1" ht="13.5" hidden="1" customHeight="1">
      <c r="A104" s="231"/>
      <c r="B104" s="232"/>
      <c r="C104" s="232"/>
      <c r="D104" s="232"/>
      <c r="E104" s="232"/>
      <c r="F104" s="232"/>
      <c r="G104" s="232"/>
      <c r="H104" s="232"/>
      <c r="I104" s="232"/>
      <c r="J104" s="232"/>
      <c r="K104" s="232"/>
      <c r="L104" s="232"/>
      <c r="M104" s="232"/>
      <c r="N104" s="232"/>
      <c r="O104" s="80" t="s">
        <v>95</v>
      </c>
      <c r="P104" s="81">
        <f t="array" ref="P104">SUM(IF(ISERROR(SEARCH("移民村集体经济",O107:O114)),0,1)*P107:P114)</f>
        <v>0</v>
      </c>
      <c r="Q104" s="131" t="s">
        <v>53</v>
      </c>
      <c r="R104" s="80"/>
      <c r="S104" s="151"/>
      <c r="T104" s="147"/>
      <c r="U104" s="146"/>
      <c r="V104" s="111">
        <f t="shared" si="27"/>
        <v>0</v>
      </c>
      <c r="W104" s="100"/>
    </row>
    <row r="105" spans="1:23" s="2" customFormat="1" ht="13.5" hidden="1" customHeight="1">
      <c r="A105" s="231"/>
      <c r="B105" s="232"/>
      <c r="C105" s="232"/>
      <c r="D105" s="232"/>
      <c r="E105" s="232"/>
      <c r="F105" s="232"/>
      <c r="G105" s="232"/>
      <c r="H105" s="232"/>
      <c r="I105" s="232"/>
      <c r="J105" s="232"/>
      <c r="K105" s="232"/>
      <c r="L105" s="232"/>
      <c r="M105" s="232"/>
      <c r="N105" s="232"/>
      <c r="O105" s="80" t="s">
        <v>96</v>
      </c>
      <c r="P105" s="81">
        <f t="array" ref="P105">SUM(IF(ISERROR(SEARCH("扶持新型经营主体",O107:O114)),0,1)*P107:P114)</f>
        <v>0</v>
      </c>
      <c r="Q105" s="131" t="s">
        <v>53</v>
      </c>
      <c r="R105" s="80"/>
      <c r="S105" s="151"/>
      <c r="T105" s="147"/>
      <c r="U105" s="146"/>
      <c r="V105" s="111">
        <f t="shared" si="27"/>
        <v>0</v>
      </c>
      <c r="W105" s="100"/>
    </row>
    <row r="106" spans="1:23" s="2" customFormat="1" ht="13.5" hidden="1" customHeight="1">
      <c r="A106" s="231"/>
      <c r="B106" s="232"/>
      <c r="C106" s="232"/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90" t="s">
        <v>58</v>
      </c>
      <c r="P106" s="91">
        <f t="array" ref="P106">SUM(IF(ISERROR(SEARCH("其他",O107:O114)),0,1)*P107:P114)</f>
        <v>0</v>
      </c>
      <c r="Q106" s="148" t="s">
        <v>53</v>
      </c>
      <c r="R106" s="90"/>
      <c r="S106" s="171"/>
      <c r="T106" s="148"/>
      <c r="U106" s="146"/>
      <c r="V106" s="111">
        <f t="shared" si="27"/>
        <v>0</v>
      </c>
      <c r="W106" s="100"/>
    </row>
    <row r="107" spans="1:23" s="2" customFormat="1" ht="13.5" hidden="1" customHeight="1">
      <c r="A107" s="224"/>
      <c r="B107" s="224" t="str">
        <f>MID(A107,1,MIN(IF(ISERROR(FIND({"县","市","区"},A107)),4^8,FIND({"县","市","区"},A107))))</f>
        <v/>
      </c>
      <c r="C107" s="224" t="str">
        <f>IF(ISERROR(MID(A107,LEN(B107)+1,MAX(IF(ISERROR(FIND({"道","乡","镇","处","场","区"},A107,LEN(B107)+1)),0,(FIND({"道","乡","镇","处","场","区"},A107,LEN(B107)+1))))-LEN(B107))),"",MID(A107,LEN(B107)+1,MIN(IF(ISERROR(FIND({"道","乡","镇","处","场","区"},A107,LEN(B107)+3)),4^8,(FIND({"道","乡","镇","处","场","区"},A107,LEN(B107)+3))))-LEN(B107)))</f>
        <v/>
      </c>
      <c r="D107" s="224" t="str">
        <f>IF(ISERROR(MID(A107,LEN(B107)+LEN(C107)+1,MAX(IF(ISERROR(FIND({"区","村","会","场"},A107,LEN(B107)+LEN(C107)+1)),0,(FIND({"区","村","会","场"},A107,LEN(B107)+LEN(C107)+1))))-LEN(B107)-LEN(C107))),"",MID(A107,LEN(B107)+LEN(C107)+1,MAX(IF(ISERROR(FIND({"区","村","会","场"},A107,LEN(B107)+LEN(C107)+3)),0,(FIND({"区","村","会","场"},A107,LEN(B107)+LEN(C107)+3))))-LEN(B107)-LEN(C107)))</f>
        <v/>
      </c>
      <c r="E107" s="224"/>
      <c r="F107" s="224" t="str">
        <f t="shared" ref="F107:F111" si="38">IF(G107="","","项")</f>
        <v/>
      </c>
      <c r="G107" s="224"/>
      <c r="H107" s="224"/>
      <c r="I107" s="224"/>
      <c r="J107" s="224"/>
      <c r="K107" s="224"/>
      <c r="L107" s="224">
        <f t="shared" ref="L107:L111" si="39">SUM(M107:N107)</f>
        <v>0</v>
      </c>
      <c r="M107" s="224"/>
      <c r="N107" s="245"/>
      <c r="O107" s="247"/>
      <c r="P107" s="250"/>
      <c r="Q107" s="255" t="str">
        <f t="shared" ref="Q107:Q111" si="40">IF(O107="","","宗")</f>
        <v/>
      </c>
      <c r="R107" s="168" t="s">
        <v>32</v>
      </c>
      <c r="S107" s="169"/>
      <c r="T107" s="170" t="str">
        <f t="shared" ref="T107:T114" si="41">IF(R107="受益移民","人",IF(R107="","","元"))</f>
        <v>人</v>
      </c>
      <c r="U107" s="97"/>
      <c r="V107" s="111">
        <f t="shared" si="27"/>
        <v>0</v>
      </c>
      <c r="W107" s="100"/>
    </row>
    <row r="108" spans="1:23" s="2" customFormat="1" ht="13.5" hidden="1" customHeight="1">
      <c r="A108" s="225"/>
      <c r="B108" s="225"/>
      <c r="C108" s="225"/>
      <c r="D108" s="225"/>
      <c r="E108" s="225"/>
      <c r="F108" s="225"/>
      <c r="G108" s="225"/>
      <c r="H108" s="225"/>
      <c r="I108" s="225"/>
      <c r="J108" s="225"/>
      <c r="K108" s="225"/>
      <c r="L108" s="225"/>
      <c r="M108" s="225"/>
      <c r="N108" s="246"/>
      <c r="O108" s="246"/>
      <c r="P108" s="249"/>
      <c r="Q108" s="252"/>
      <c r="R108" s="166" t="s">
        <v>67</v>
      </c>
      <c r="S108" s="53"/>
      <c r="T108" s="167" t="str">
        <f t="shared" si="41"/>
        <v>元</v>
      </c>
      <c r="U108" s="97"/>
      <c r="V108" s="111">
        <f t="shared" si="27"/>
        <v>0</v>
      </c>
      <c r="W108" s="100"/>
    </row>
    <row r="109" spans="1:23" s="2" customFormat="1" ht="13.5" hidden="1" customHeight="1">
      <c r="A109" s="224"/>
      <c r="B109" s="224" t="str">
        <f>MID(A109,1,MIN(IF(ISERROR(FIND({"县","市","区"},A109)),4^8,FIND({"县","市","区"},A109))))</f>
        <v/>
      </c>
      <c r="C109" s="224" t="str">
        <f>IF(ISERROR(MID(A109,LEN(B109)+1,MAX(IF(ISERROR(FIND({"道","乡","镇","处","场","区"},A109,LEN(B109)+1)),0,(FIND({"道","乡","镇","处","场","区"},A109,LEN(B109)+1))))-LEN(B109))),"",MID(A109,LEN(B109)+1,MIN(IF(ISERROR(FIND({"道","乡","镇","处","场","区"},A109,LEN(B109)+3)),4^8,(FIND({"道","乡","镇","处","场","区"},A109,LEN(B109)+3))))-LEN(B109)))</f>
        <v/>
      </c>
      <c r="D109" s="224" t="str">
        <f>IF(ISERROR(MID(A109,LEN(B109)+LEN(C109)+1,MAX(IF(ISERROR(FIND({"区","村","会","场"},A109,LEN(B109)+LEN(C109)+1)),0,(FIND({"区","村","会","场"},A109,LEN(B109)+LEN(C109)+1))))-LEN(B109)-LEN(C109))),"",MID(A109,LEN(B109)+LEN(C109)+1,MAX(IF(ISERROR(FIND({"区","村","会","场"},A109,LEN(B109)+LEN(C109)+3)),0,(FIND({"区","村","会","场"},A109,LEN(B109)+LEN(C109)+3))))-LEN(B109)-LEN(C109)))</f>
        <v/>
      </c>
      <c r="E109" s="224"/>
      <c r="F109" s="224" t="str">
        <f t="shared" si="38"/>
        <v/>
      </c>
      <c r="G109" s="224"/>
      <c r="H109" s="224"/>
      <c r="I109" s="224"/>
      <c r="J109" s="224"/>
      <c r="K109" s="224"/>
      <c r="L109" s="224">
        <f t="shared" si="39"/>
        <v>0</v>
      </c>
      <c r="M109" s="224"/>
      <c r="N109" s="245"/>
      <c r="O109" s="247"/>
      <c r="P109" s="250"/>
      <c r="Q109" s="255" t="str">
        <f t="shared" si="40"/>
        <v/>
      </c>
      <c r="R109" s="168" t="s">
        <v>32</v>
      </c>
      <c r="S109" s="169"/>
      <c r="T109" s="170" t="str">
        <f t="shared" si="41"/>
        <v>人</v>
      </c>
      <c r="U109" s="97"/>
      <c r="V109" s="111">
        <f t="shared" si="27"/>
        <v>0</v>
      </c>
      <c r="W109" s="100"/>
    </row>
    <row r="110" spans="1:23" s="2" customFormat="1" ht="13.5" hidden="1" customHeight="1">
      <c r="A110" s="225"/>
      <c r="B110" s="225"/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46"/>
      <c r="O110" s="246"/>
      <c r="P110" s="249"/>
      <c r="Q110" s="252"/>
      <c r="R110" s="166" t="s">
        <v>67</v>
      </c>
      <c r="S110" s="53"/>
      <c r="T110" s="167" t="str">
        <f t="shared" si="41"/>
        <v>元</v>
      </c>
      <c r="U110" s="97"/>
      <c r="V110" s="111">
        <f t="shared" si="27"/>
        <v>0</v>
      </c>
      <c r="W110" s="100"/>
    </row>
    <row r="111" spans="1:23" s="2" customFormat="1" ht="13.5" hidden="1" customHeight="1">
      <c r="A111" s="224"/>
      <c r="B111" s="224" t="str">
        <f>MID(A111,1,MIN(IF(ISERROR(FIND({"县","市","区"},A111)),4^8,FIND({"县","市","区"},A111))))</f>
        <v/>
      </c>
      <c r="C111" s="224" t="str">
        <f>IF(ISERROR(MID(A111,LEN(B111)+1,MAX(IF(ISERROR(FIND({"道","乡","镇","处","场","区"},A111,LEN(B111)+1)),0,(FIND({"道","乡","镇","处","场","区"},A111,LEN(B111)+1))))-LEN(B111))),"",MID(A111,LEN(B111)+1,MIN(IF(ISERROR(FIND({"道","乡","镇","处","场","区"},A111,LEN(B111)+3)),4^8,(FIND({"道","乡","镇","处","场","区"},A111,LEN(B111)+3))))-LEN(B111)))</f>
        <v/>
      </c>
      <c r="D111" s="224" t="str">
        <f>IF(ISERROR(MID(A111,LEN(B111)+LEN(C111)+1,MAX(IF(ISERROR(FIND({"区","村","会","场"},A111,LEN(B111)+LEN(C111)+1)),0,(FIND({"区","村","会","场"},A111,LEN(B111)+LEN(C111)+1))))-LEN(B111)-LEN(C111))),"",MID(A111,LEN(B111)+LEN(C111)+1,MAX(IF(ISERROR(FIND({"区","村","会","场"},A111,LEN(B111)+LEN(C111)+3)),0,(FIND({"区","村","会","场"},A111,LEN(B111)+LEN(C111)+3))))-LEN(B111)-LEN(C111)))</f>
        <v/>
      </c>
      <c r="E111" s="224"/>
      <c r="F111" s="224" t="str">
        <f t="shared" si="38"/>
        <v/>
      </c>
      <c r="G111" s="224"/>
      <c r="H111" s="224"/>
      <c r="I111" s="224"/>
      <c r="J111" s="224"/>
      <c r="K111" s="224"/>
      <c r="L111" s="224">
        <f t="shared" si="39"/>
        <v>0</v>
      </c>
      <c r="M111" s="224"/>
      <c r="N111" s="245"/>
      <c r="O111" s="247"/>
      <c r="P111" s="250"/>
      <c r="Q111" s="255" t="str">
        <f t="shared" si="40"/>
        <v/>
      </c>
      <c r="R111" s="168" t="s">
        <v>32</v>
      </c>
      <c r="S111" s="169"/>
      <c r="T111" s="170" t="str">
        <f t="shared" si="41"/>
        <v>人</v>
      </c>
      <c r="U111" s="97"/>
      <c r="V111" s="111">
        <f t="shared" si="27"/>
        <v>0</v>
      </c>
      <c r="W111" s="100"/>
    </row>
    <row r="112" spans="1:23" s="2" customFormat="1" ht="13.5" hidden="1" customHeight="1">
      <c r="A112" s="225"/>
      <c r="B112" s="225"/>
      <c r="C112" s="225"/>
      <c r="D112" s="225"/>
      <c r="E112" s="225"/>
      <c r="F112" s="225"/>
      <c r="G112" s="225"/>
      <c r="H112" s="225"/>
      <c r="I112" s="225"/>
      <c r="J112" s="225"/>
      <c r="K112" s="225"/>
      <c r="L112" s="225"/>
      <c r="M112" s="225"/>
      <c r="N112" s="246"/>
      <c r="O112" s="246"/>
      <c r="P112" s="249"/>
      <c r="Q112" s="252"/>
      <c r="R112" s="166" t="s">
        <v>67</v>
      </c>
      <c r="S112" s="53"/>
      <c r="T112" s="167" t="str">
        <f t="shared" si="41"/>
        <v>元</v>
      </c>
      <c r="U112" s="97"/>
      <c r="V112" s="111">
        <f t="shared" si="27"/>
        <v>0</v>
      </c>
      <c r="W112" s="100"/>
    </row>
    <row r="113" spans="1:23" s="2" customFormat="1" ht="13.5" hidden="1" customHeight="1">
      <c r="A113" s="224"/>
      <c r="B113" s="224" t="str">
        <f>MID(A113,1,MIN(IF(ISERROR(FIND({"县","市","区"},A113)),4^8,FIND({"县","市","区"},A113))))</f>
        <v/>
      </c>
      <c r="C113" s="224" t="str">
        <f>IF(ISERROR(MID(A113,LEN(B113)+1,MAX(IF(ISERROR(FIND({"道","乡","镇","处","场","区"},A113,LEN(B113)+1)),0,(FIND({"道","乡","镇","处","场","区"},A113,LEN(B113)+1))))-LEN(B113))),"",MID(A113,LEN(B113)+1,MIN(IF(ISERROR(FIND({"道","乡","镇","处","场","区"},A113,LEN(B113)+3)),4^8,(FIND({"道","乡","镇","处","场","区"},A113,LEN(B113)+3))))-LEN(B113)))</f>
        <v/>
      </c>
      <c r="D113" s="224" t="str">
        <f>IF(ISERROR(MID(A113,LEN(B113)+LEN(C113)+1,MAX(IF(ISERROR(FIND({"区","村","会","场"},A113,LEN(B113)+LEN(C113)+1)),0,(FIND({"区","村","会","场"},A113,LEN(B113)+LEN(C113)+1))))-LEN(B113)-LEN(C113))),"",MID(A113,LEN(B113)+LEN(C113)+1,MAX(IF(ISERROR(FIND({"区","村","会","场"},A113,LEN(B113)+LEN(C113)+3)),0,(FIND({"区","村","会","场"},A113,LEN(B113)+LEN(C113)+3))))-LEN(B113)-LEN(C113)))</f>
        <v/>
      </c>
      <c r="E113" s="224"/>
      <c r="F113" s="224" t="str">
        <f>IF(G113="","","项")</f>
        <v/>
      </c>
      <c r="G113" s="224"/>
      <c r="H113" s="224"/>
      <c r="I113" s="224"/>
      <c r="J113" s="224"/>
      <c r="K113" s="224"/>
      <c r="L113" s="224">
        <f>SUM(M113:N113)</f>
        <v>0</v>
      </c>
      <c r="M113" s="224"/>
      <c r="N113" s="245"/>
      <c r="O113" s="247"/>
      <c r="P113" s="250"/>
      <c r="Q113" s="255" t="str">
        <f>IF(O113="","","宗")</f>
        <v/>
      </c>
      <c r="R113" s="168" t="s">
        <v>32</v>
      </c>
      <c r="S113" s="169"/>
      <c r="T113" s="170" t="str">
        <f t="shared" si="41"/>
        <v>人</v>
      </c>
      <c r="U113" s="97"/>
      <c r="V113" s="111">
        <f t="shared" si="27"/>
        <v>0</v>
      </c>
      <c r="W113" s="100"/>
    </row>
    <row r="114" spans="1:23" s="2" customFormat="1" ht="13.5" hidden="1" customHeight="1">
      <c r="A114" s="225"/>
      <c r="B114" s="225"/>
      <c r="C114" s="225"/>
      <c r="D114" s="225"/>
      <c r="E114" s="225"/>
      <c r="F114" s="225"/>
      <c r="G114" s="225"/>
      <c r="H114" s="225"/>
      <c r="I114" s="225"/>
      <c r="J114" s="225"/>
      <c r="K114" s="225"/>
      <c r="L114" s="225"/>
      <c r="M114" s="225"/>
      <c r="N114" s="246"/>
      <c r="O114" s="246"/>
      <c r="P114" s="249"/>
      <c r="Q114" s="252"/>
      <c r="R114" s="166" t="s">
        <v>67</v>
      </c>
      <c r="S114" s="53"/>
      <c r="T114" s="167" t="str">
        <f t="shared" si="41"/>
        <v>元</v>
      </c>
      <c r="U114" s="97"/>
      <c r="V114" s="111">
        <f t="shared" si="27"/>
        <v>0</v>
      </c>
      <c r="W114" s="100"/>
    </row>
    <row r="115" spans="1:23" s="7" customFormat="1" ht="21.75" customHeight="1">
      <c r="A115" s="33" t="s">
        <v>97</v>
      </c>
      <c r="B115" s="34"/>
      <c r="C115" s="34"/>
      <c r="D115" s="34"/>
      <c r="E115" s="34"/>
      <c r="F115" s="34" t="s">
        <v>25</v>
      </c>
      <c r="G115" s="36">
        <f>G116+G170+G187</f>
        <v>3</v>
      </c>
      <c r="H115" s="34"/>
      <c r="I115" s="34"/>
      <c r="J115" s="34"/>
      <c r="K115" s="36"/>
      <c r="L115" s="36">
        <f t="shared" ref="L115:N115" si="42">L116+L170+L187</f>
        <v>22.36</v>
      </c>
      <c r="M115" s="36">
        <f t="shared" si="42"/>
        <v>22.36</v>
      </c>
      <c r="N115" s="36">
        <f t="shared" si="42"/>
        <v>0</v>
      </c>
      <c r="O115" s="155"/>
      <c r="P115" s="156"/>
      <c r="Q115" s="172"/>
      <c r="R115" s="155"/>
      <c r="S115" s="156"/>
      <c r="T115" s="172"/>
      <c r="U115" s="173"/>
      <c r="V115" s="111">
        <f t="shared" si="27"/>
        <v>25.36</v>
      </c>
      <c r="W115" s="126"/>
    </row>
    <row r="116" spans="1:23" s="2" customFormat="1" ht="21.75" customHeight="1">
      <c r="A116" s="37" t="s">
        <v>98</v>
      </c>
      <c r="B116" s="38"/>
      <c r="C116" s="38"/>
      <c r="D116" s="38"/>
      <c r="E116" s="38"/>
      <c r="F116" s="38" t="s">
        <v>25</v>
      </c>
      <c r="G116" s="40">
        <f>G117+G125+G142+G156</f>
        <v>1</v>
      </c>
      <c r="H116" s="38"/>
      <c r="I116" s="38"/>
      <c r="J116" s="38"/>
      <c r="K116" s="40"/>
      <c r="L116" s="40">
        <f t="shared" ref="L116:N116" si="43">L117+L125+L142+L156</f>
        <v>4</v>
      </c>
      <c r="M116" s="40">
        <f t="shared" si="43"/>
        <v>4</v>
      </c>
      <c r="N116" s="40">
        <f t="shared" si="43"/>
        <v>0</v>
      </c>
      <c r="O116" s="157"/>
      <c r="P116" s="158"/>
      <c r="Q116" s="174"/>
      <c r="R116" s="157"/>
      <c r="S116" s="158"/>
      <c r="T116" s="174"/>
      <c r="U116" s="135"/>
      <c r="V116" s="111">
        <f t="shared" si="27"/>
        <v>5</v>
      </c>
      <c r="W116" s="100"/>
    </row>
    <row r="117" spans="1:23" s="2" customFormat="1" ht="13.5" customHeight="1">
      <c r="A117" s="231" t="s">
        <v>99</v>
      </c>
      <c r="B117" s="232"/>
      <c r="C117" s="232"/>
      <c r="D117" s="232"/>
      <c r="E117" s="232"/>
      <c r="F117" s="232" t="s">
        <v>25</v>
      </c>
      <c r="G117" s="232">
        <f>SUM(G120:G124)</f>
        <v>1</v>
      </c>
      <c r="H117" s="232"/>
      <c r="I117" s="232"/>
      <c r="J117" s="232"/>
      <c r="K117" s="232"/>
      <c r="L117" s="232">
        <f t="shared" ref="L117:N117" si="44">SUM(L120:L124)</f>
        <v>4</v>
      </c>
      <c r="M117" s="232">
        <f t="shared" si="44"/>
        <v>4</v>
      </c>
      <c r="N117" s="232">
        <f t="shared" si="44"/>
        <v>0</v>
      </c>
      <c r="O117" s="88" t="s">
        <v>100</v>
      </c>
      <c r="P117" s="89">
        <f t="array" ref="P117">SUM(IF(ISERROR(SEARCH("道路",O120:O124)),0,1)*P120:P124)</f>
        <v>0</v>
      </c>
      <c r="Q117" s="145" t="s">
        <v>56</v>
      </c>
      <c r="R117" s="88"/>
      <c r="S117" s="142"/>
      <c r="T117" s="145"/>
      <c r="U117" s="146"/>
      <c r="V117" s="111">
        <f t="shared" si="27"/>
        <v>5</v>
      </c>
      <c r="W117" s="100"/>
    </row>
    <row r="118" spans="1:23" s="2" customFormat="1" ht="13.5" customHeight="1">
      <c r="A118" s="231"/>
      <c r="B118" s="232"/>
      <c r="C118" s="232"/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  <c r="O118" s="80" t="s">
        <v>101</v>
      </c>
      <c r="P118" s="81">
        <f t="array" ref="P118">SUM(IF(ISERROR(SEARCH("桥涵",O120:O124)),0,1)*P120:P124)</f>
        <v>1</v>
      </c>
      <c r="Q118" s="147" t="s">
        <v>46</v>
      </c>
      <c r="R118" s="80" t="s">
        <v>32</v>
      </c>
      <c r="S118" s="137">
        <f t="array" ref="S118">SUM(IF(ISERROR(SEARCH("受益移民",R120:R124)),0,1)*S120:S124)</f>
        <v>26</v>
      </c>
      <c r="T118" s="147" t="s">
        <v>33</v>
      </c>
      <c r="U118" s="146"/>
      <c r="V118" s="111">
        <f t="shared" si="27"/>
        <v>27</v>
      </c>
      <c r="W118" s="100"/>
    </row>
    <row r="119" spans="1:23" s="2" customFormat="1" ht="13.5" hidden="1" customHeight="1">
      <c r="A119" s="231"/>
      <c r="B119" s="232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2"/>
      <c r="N119" s="232"/>
      <c r="O119" s="90" t="s">
        <v>58</v>
      </c>
      <c r="P119" s="91">
        <f t="array" ref="P119">SUM(IF(ISERROR(SEARCH("其他",O120:O124)),0,1)*P120:P124)</f>
        <v>0</v>
      </c>
      <c r="Q119" s="148" t="s">
        <v>53</v>
      </c>
      <c r="R119" s="90"/>
      <c r="S119" s="149"/>
      <c r="T119" s="148"/>
      <c r="U119" s="146"/>
      <c r="V119" s="111">
        <f t="shared" si="27"/>
        <v>0</v>
      </c>
      <c r="W119" s="100"/>
    </row>
    <row r="120" spans="1:23" s="2" customFormat="1" ht="25.5" customHeight="1">
      <c r="A120" s="154" t="s">
        <v>252</v>
      </c>
      <c r="B120" s="21" t="s">
        <v>227</v>
      </c>
      <c r="C120" s="21" t="s">
        <v>75</v>
      </c>
      <c r="D120" s="21" t="s">
        <v>227</v>
      </c>
      <c r="E120" s="50" t="s">
        <v>29</v>
      </c>
      <c r="F120" s="50" t="s">
        <v>25</v>
      </c>
      <c r="G120" s="50">
        <v>1</v>
      </c>
      <c r="H120" s="50" t="s">
        <v>224</v>
      </c>
      <c r="I120" s="50"/>
      <c r="J120" s="50"/>
      <c r="K120" s="50"/>
      <c r="L120" s="50">
        <v>4</v>
      </c>
      <c r="M120" s="50">
        <v>4</v>
      </c>
      <c r="N120" s="85">
        <v>0</v>
      </c>
      <c r="O120" s="159" t="s">
        <v>101</v>
      </c>
      <c r="P120" s="58" t="s">
        <v>228</v>
      </c>
      <c r="Q120" s="175" t="s">
        <v>124</v>
      </c>
      <c r="R120" s="159" t="s">
        <v>32</v>
      </c>
      <c r="S120" s="58" t="s">
        <v>253</v>
      </c>
      <c r="T120" s="176" t="s">
        <v>33</v>
      </c>
      <c r="U120" s="97"/>
      <c r="V120" s="111">
        <f t="shared" si="27"/>
        <v>32</v>
      </c>
      <c r="W120" s="100"/>
    </row>
    <row r="121" spans="1:23" s="2" customFormat="1" ht="25.5" hidden="1" customHeight="1">
      <c r="A121" s="154"/>
      <c r="B121" s="21" t="str">
        <f>MID(A121,1,MIN(IF(ISERROR(FIND({"县","市","区"},A121)),4^8,FIND({"县","市","区"},A121))))</f>
        <v/>
      </c>
      <c r="C121" s="21" t="str">
        <f>IF(ISERROR(MID(A121,LEN(B121)+1,MAX(IF(ISERROR(FIND({"道","乡","镇","处","场","区"},A121,LEN(B121)+1)),0,(FIND({"道","乡","镇","处","场","区"},A121,LEN(B121)+1))))-LEN(B121))),"",MID(A121,LEN(B121)+1,MIN(IF(ISERROR(FIND({"道","乡","镇","处","场","区"},A121,LEN(B121)+3)),4^8,(FIND({"道","乡","镇","处","场","区"},A121,LEN(B121)+3))))-LEN(B121)))</f>
        <v/>
      </c>
      <c r="D121" s="21" t="str">
        <f t="array" ref="D121">IF(ISERROR(MID(A121,LEN(B121)+LEN(C121)+1,MAX(IF(ISERROR(FIND({"区","村","会","场"},A121,LEN(B121)+LEN(C121)+1)),0,(FIND({"区","村","会","场"},A121,LEN(B121)+LEN(C121)+1))))-LEN(B121)-LEN(C121))),"",MID(A121,LEN(B121)+LEN(C121)+1,MAX(IF(ISERROR(FIND({"区","村","会","场"},A121,LEN(B121)+LEN(C121)+3)),0,(FIND({"区","村","会","场"},A121,LEN(B121)+LEN(C121)+3))))-LEN(B121)-LEN(C121)))</f>
        <v/>
      </c>
      <c r="E121" s="50"/>
      <c r="F121" s="50" t="str">
        <f t="array" ref="F121">IF(G121="","","项")</f>
        <v/>
      </c>
      <c r="G121" s="50"/>
      <c r="H121" s="50"/>
      <c r="I121" s="50"/>
      <c r="J121" s="50"/>
      <c r="K121" s="50"/>
      <c r="L121" s="50">
        <f t="shared" ref="L121:L124" si="45">SUM(M121:N121)</f>
        <v>0</v>
      </c>
      <c r="M121" s="50"/>
      <c r="N121" s="85"/>
      <c r="O121" s="159"/>
      <c r="P121" s="58"/>
      <c r="Q121" s="175" t="str">
        <f t="shared" ref="Q121:Q124" si="46">IF(O121="机耕道","公里",IF(O121="桥涵","座",IF(O121="公路","公里",IF(O121="船","艘",IF(O121="道路交通类其他","宗",IF(O121="","","座"))))))</f>
        <v/>
      </c>
      <c r="R121" s="159" t="s">
        <v>32</v>
      </c>
      <c r="S121" s="58"/>
      <c r="T121" s="176" t="str">
        <f t="shared" ref="T121:T124" si="47">IF(R121="受益移民","人",IF(R121="","","个"))</f>
        <v>人</v>
      </c>
      <c r="U121" s="97"/>
      <c r="V121" s="111">
        <f t="shared" si="27"/>
        <v>0</v>
      </c>
      <c r="W121" s="100"/>
    </row>
    <row r="122" spans="1:23" s="2" customFormat="1" ht="25.5" hidden="1" customHeight="1">
      <c r="A122" s="154"/>
      <c r="B122" s="21" t="str">
        <f>MID(A122,1,MIN(IF(ISERROR(FIND({"县","市","区"},A122)),4^8,FIND({"县","市","区"},A122))))</f>
        <v/>
      </c>
      <c r="C122" s="21" t="str">
        <f>IF(ISERROR(MID(A122,LEN(B122)+1,MAX(IF(ISERROR(FIND({"道","乡","镇","处","场","区"},A122,LEN(B122)+1)),0,(FIND({"道","乡","镇","处","场","区"},A122,LEN(B122)+1))))-LEN(B122))),"",MID(A122,LEN(B122)+1,MIN(IF(ISERROR(FIND({"道","乡","镇","处","场","区"},A122,LEN(B122)+3)),4^8,(FIND({"道","乡","镇","处","场","区"},A122,LEN(B122)+3))))-LEN(B122)))</f>
        <v/>
      </c>
      <c r="D122" s="21" t="str">
        <f t="array" ref="D122">IF(ISERROR(MID(A122,LEN(B122)+LEN(C122)+1,MAX(IF(ISERROR(FIND({"区","村","会","场"},A122,LEN(B122)+LEN(C122)+1)),0,(FIND({"区","村","会","场"},A122,LEN(B122)+LEN(C122)+1))))-LEN(B122)-LEN(C122))),"",MID(A122,LEN(B122)+LEN(C122)+1,MAX(IF(ISERROR(FIND({"区","村","会","场"},A122,LEN(B122)+LEN(C122)+3)),0,(FIND({"区","村","会","场"},A122,LEN(B122)+LEN(C122)+3))))-LEN(B122)-LEN(C122)))</f>
        <v/>
      </c>
      <c r="E122" s="50"/>
      <c r="F122" s="50" t="str">
        <f t="array" ref="F122">IF(G122="","","项")</f>
        <v/>
      </c>
      <c r="G122" s="50"/>
      <c r="H122" s="50"/>
      <c r="I122" s="50"/>
      <c r="J122" s="50"/>
      <c r="K122" s="50"/>
      <c r="L122" s="50">
        <f t="shared" si="45"/>
        <v>0</v>
      </c>
      <c r="M122" s="50"/>
      <c r="N122" s="85"/>
      <c r="O122" s="159"/>
      <c r="P122" s="58"/>
      <c r="Q122" s="175" t="str">
        <f t="shared" si="46"/>
        <v/>
      </c>
      <c r="R122" s="159" t="s">
        <v>32</v>
      </c>
      <c r="S122" s="58"/>
      <c r="T122" s="176" t="str">
        <f t="shared" si="47"/>
        <v>人</v>
      </c>
      <c r="U122" s="97"/>
      <c r="V122" s="111">
        <f t="shared" si="27"/>
        <v>0</v>
      </c>
      <c r="W122" s="100"/>
    </row>
    <row r="123" spans="1:23" s="2" customFormat="1" ht="25.5" hidden="1" customHeight="1">
      <c r="A123" s="154"/>
      <c r="B123" s="21" t="str">
        <f>MID(A123,1,MIN(IF(ISERROR(FIND({"县","市","区"},A123)),4^8,FIND({"县","市","区"},A123))))</f>
        <v/>
      </c>
      <c r="C123" s="21" t="str">
        <f>IF(ISERROR(MID(A123,LEN(B123)+1,MAX(IF(ISERROR(FIND({"道","乡","镇","处","场","区"},A123,LEN(B123)+1)),0,(FIND({"道","乡","镇","处","场","区"},A123,LEN(B123)+1))))-LEN(B123))),"",MID(A123,LEN(B123)+1,MIN(IF(ISERROR(FIND({"道","乡","镇","处","场","区"},A123,LEN(B123)+3)),4^8,(FIND({"道","乡","镇","处","场","区"},A123,LEN(B123)+3))))-LEN(B123)))</f>
        <v/>
      </c>
      <c r="D123" s="21" t="str">
        <f t="array" ref="D123">IF(ISERROR(MID(A123,LEN(B123)+LEN(C123)+1,MAX(IF(ISERROR(FIND({"区","村","会","场"},A123,LEN(B123)+LEN(C123)+1)),0,(FIND({"区","村","会","场"},A123,LEN(B123)+LEN(C123)+1))))-LEN(B123)-LEN(C123))),"",MID(A123,LEN(B123)+LEN(C123)+1,MAX(IF(ISERROR(FIND({"区","村","会","场"},A123,LEN(B123)+LEN(C123)+3)),0,(FIND({"区","村","会","场"},A123,LEN(B123)+LEN(C123)+3))))-LEN(B123)-LEN(C123)))</f>
        <v/>
      </c>
      <c r="E123" s="50"/>
      <c r="F123" s="50" t="str">
        <f t="array" ref="F123">IF(G123="","","项")</f>
        <v/>
      </c>
      <c r="G123" s="50"/>
      <c r="H123" s="50"/>
      <c r="I123" s="50"/>
      <c r="J123" s="50"/>
      <c r="K123" s="50"/>
      <c r="L123" s="50">
        <f t="shared" si="45"/>
        <v>0</v>
      </c>
      <c r="M123" s="50"/>
      <c r="N123" s="85"/>
      <c r="O123" s="159"/>
      <c r="P123" s="58"/>
      <c r="Q123" s="175" t="str">
        <f t="shared" si="46"/>
        <v/>
      </c>
      <c r="R123" s="159" t="s">
        <v>32</v>
      </c>
      <c r="S123" s="58"/>
      <c r="T123" s="176" t="str">
        <f t="shared" si="47"/>
        <v>人</v>
      </c>
      <c r="U123" s="97"/>
      <c r="V123" s="111">
        <f t="shared" si="27"/>
        <v>0</v>
      </c>
      <c r="W123" s="100"/>
    </row>
    <row r="124" spans="1:23" s="2" customFormat="1" ht="25.5" hidden="1" customHeight="1">
      <c r="A124" s="154"/>
      <c r="B124" s="21" t="str">
        <f>MID(A124,1,MIN(IF(ISERROR(FIND({"县","市","区"},A124)),4^8,FIND({"县","市","区"},A124))))</f>
        <v/>
      </c>
      <c r="C124" s="21" t="str">
        <f>IF(ISERROR(MID(A124,LEN(B124)+1,MAX(IF(ISERROR(FIND({"道","乡","镇","处","场","区"},A124,LEN(B124)+1)),0,(FIND({"道","乡","镇","处","场","区"},A124,LEN(B124)+1))))-LEN(B124))),"",MID(A124,LEN(B124)+1,MIN(IF(ISERROR(FIND({"道","乡","镇","处","场","区"},A124,LEN(B124)+3)),4^8,(FIND({"道","乡","镇","处","场","区"},A124,LEN(B124)+3))))-LEN(B124)))</f>
        <v/>
      </c>
      <c r="D124" s="21" t="str">
        <f t="array" ref="D124">IF(ISERROR(MID(A124,LEN(B124)+LEN(C124)+1,MAX(IF(ISERROR(FIND({"区","村","会","场"},A124,LEN(B124)+LEN(C124)+1)),0,(FIND({"区","村","会","场"},A124,LEN(B124)+LEN(C124)+1))))-LEN(B124)-LEN(C124))),"",MID(A124,LEN(B124)+LEN(C124)+1,MAX(IF(ISERROR(FIND({"区","村","会","场"},A124,LEN(B124)+LEN(C124)+3)),0,(FIND({"区","村","会","场"},A124,LEN(B124)+LEN(C124)+3))))-LEN(B124)-LEN(C124)))</f>
        <v/>
      </c>
      <c r="E124" s="50"/>
      <c r="F124" s="50" t="str">
        <f t="array" ref="F124">IF(G124="","","项")</f>
        <v/>
      </c>
      <c r="G124" s="50"/>
      <c r="H124" s="50"/>
      <c r="I124" s="50"/>
      <c r="J124" s="50"/>
      <c r="K124" s="50"/>
      <c r="L124" s="50">
        <f t="shared" si="45"/>
        <v>0</v>
      </c>
      <c r="M124" s="50"/>
      <c r="N124" s="85"/>
      <c r="O124" s="159"/>
      <c r="P124" s="58"/>
      <c r="Q124" s="175" t="str">
        <f t="shared" si="46"/>
        <v/>
      </c>
      <c r="R124" s="159" t="s">
        <v>32</v>
      </c>
      <c r="S124" s="58"/>
      <c r="T124" s="176" t="str">
        <f t="shared" si="47"/>
        <v>人</v>
      </c>
      <c r="U124" s="97"/>
      <c r="V124" s="111">
        <f t="shared" si="27"/>
        <v>0</v>
      </c>
      <c r="W124" s="100"/>
    </row>
    <row r="125" spans="1:23" s="2" customFormat="1" ht="13.5" hidden="1" customHeight="1">
      <c r="A125" s="231" t="s">
        <v>102</v>
      </c>
      <c r="B125" s="232"/>
      <c r="C125" s="232"/>
      <c r="D125" s="232"/>
      <c r="E125" s="232"/>
      <c r="F125" s="232" t="s">
        <v>25</v>
      </c>
      <c r="G125" s="232">
        <f>SUM(G130:G141)</f>
        <v>0</v>
      </c>
      <c r="H125" s="232"/>
      <c r="I125" s="232"/>
      <c r="J125" s="232"/>
      <c r="K125" s="232"/>
      <c r="L125" s="232">
        <f t="shared" ref="L125:N125" si="48">SUM(L130:L141)</f>
        <v>0</v>
      </c>
      <c r="M125" s="232">
        <f t="shared" si="48"/>
        <v>0</v>
      </c>
      <c r="N125" s="232">
        <f t="shared" si="48"/>
        <v>0</v>
      </c>
      <c r="O125" s="80" t="s">
        <v>103</v>
      </c>
      <c r="P125" s="81">
        <f t="array" ref="P125">SUM(IF(ISERROR(SEARCH("抽水站",O130:O141)),0,1)*P130:P141)</f>
        <v>0</v>
      </c>
      <c r="Q125" s="131" t="s">
        <v>39</v>
      </c>
      <c r="R125" s="88"/>
      <c r="S125" s="142"/>
      <c r="T125" s="145"/>
      <c r="U125" s="146"/>
      <c r="V125" s="111">
        <f t="shared" si="27"/>
        <v>0</v>
      </c>
      <c r="W125" s="100"/>
    </row>
    <row r="126" spans="1:23" s="2" customFormat="1" ht="13.5" hidden="1" customHeight="1">
      <c r="A126" s="231"/>
      <c r="B126" s="232"/>
      <c r="C126" s="232"/>
      <c r="D126" s="232"/>
      <c r="E126" s="232"/>
      <c r="F126" s="232"/>
      <c r="G126" s="232"/>
      <c r="H126" s="232"/>
      <c r="I126" s="232"/>
      <c r="J126" s="232"/>
      <c r="K126" s="232"/>
      <c r="L126" s="232"/>
      <c r="M126" s="232"/>
      <c r="N126" s="232"/>
      <c r="O126" s="80" t="s">
        <v>104</v>
      </c>
      <c r="P126" s="81">
        <f t="array" ref="P126">SUM(IF(ISERROR(SEARCH("井（机井）",O130:O141)),0,1)*P130:P141)</f>
        <v>0</v>
      </c>
      <c r="Q126" s="131" t="s">
        <v>41</v>
      </c>
      <c r="R126" s="80" t="s">
        <v>32</v>
      </c>
      <c r="S126" s="137">
        <f t="array" ref="S126">SUM(IF(ISERROR(SEARCH("受益移民",R130:R141)),0,1)*S130:S141)</f>
        <v>0</v>
      </c>
      <c r="T126" s="147" t="s">
        <v>33</v>
      </c>
      <c r="U126" s="146"/>
      <c r="V126" s="111">
        <f t="shared" si="27"/>
        <v>0</v>
      </c>
      <c r="W126" s="100"/>
    </row>
    <row r="127" spans="1:23" s="2" customFormat="1" ht="13.5" hidden="1" customHeight="1">
      <c r="A127" s="231"/>
      <c r="B127" s="232"/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2"/>
      <c r="N127" s="232"/>
      <c r="O127" s="80" t="s">
        <v>105</v>
      </c>
      <c r="P127" s="81">
        <f t="array" ref="P127">SUM(IF(ISERROR(SEARCH("管网",O130:O141)),0,1)*P130:P141)</f>
        <v>0</v>
      </c>
      <c r="Q127" s="131" t="s">
        <v>43</v>
      </c>
      <c r="R127" s="80" t="s">
        <v>106</v>
      </c>
      <c r="S127" s="137">
        <f t="array" ref="S127">SUM(IF(ISERROR(SEARCH("受益牲畜",R130:R141)),0,1)*S130:S141)</f>
        <v>0</v>
      </c>
      <c r="T127" s="147" t="s">
        <v>83</v>
      </c>
      <c r="U127" s="146"/>
      <c r="V127" s="111">
        <f t="shared" si="27"/>
        <v>0</v>
      </c>
      <c r="W127" s="100"/>
    </row>
    <row r="128" spans="1:23" s="2" customFormat="1" ht="13.5" hidden="1" customHeight="1">
      <c r="A128" s="231"/>
      <c r="B128" s="232"/>
      <c r="C128" s="232"/>
      <c r="D128" s="232"/>
      <c r="E128" s="232"/>
      <c r="F128" s="232"/>
      <c r="G128" s="232"/>
      <c r="H128" s="232"/>
      <c r="I128" s="232"/>
      <c r="J128" s="232"/>
      <c r="K128" s="232"/>
      <c r="L128" s="232"/>
      <c r="M128" s="232"/>
      <c r="N128" s="232"/>
      <c r="O128" s="80" t="s">
        <v>107</v>
      </c>
      <c r="P128" s="81">
        <f t="array" ref="P128">SUM(IF(ISERROR(SEARCH("蓄水池",O130:O141)),0,1)*P130:P141)</f>
        <v>0</v>
      </c>
      <c r="Q128" s="131" t="s">
        <v>108</v>
      </c>
      <c r="R128" s="80"/>
      <c r="S128" s="139"/>
      <c r="T128" s="147"/>
      <c r="U128" s="146"/>
      <c r="V128" s="111">
        <f t="shared" si="27"/>
        <v>0</v>
      </c>
      <c r="W128" s="100"/>
    </row>
    <row r="129" spans="1:23" s="2" customFormat="1" ht="13.5" hidden="1" customHeight="1">
      <c r="A129" s="231"/>
      <c r="B129" s="232"/>
      <c r="C129" s="232"/>
      <c r="D129" s="232"/>
      <c r="E129" s="232"/>
      <c r="F129" s="232"/>
      <c r="G129" s="232"/>
      <c r="H129" s="232"/>
      <c r="I129" s="232"/>
      <c r="J129" s="232"/>
      <c r="K129" s="232"/>
      <c r="L129" s="232"/>
      <c r="M129" s="232"/>
      <c r="N129" s="232"/>
      <c r="O129" s="90" t="s">
        <v>109</v>
      </c>
      <c r="P129" s="91">
        <f t="array" ref="P129">SUM(IF(ISERROR(SEARCH("饮水安全类其他",O130:O141)),0,1)*P130:P141)</f>
        <v>0</v>
      </c>
      <c r="Q129" s="179" t="s">
        <v>53</v>
      </c>
      <c r="R129" s="90"/>
      <c r="S129" s="149"/>
      <c r="T129" s="148"/>
      <c r="U129" s="146"/>
      <c r="V129" s="111">
        <f t="shared" si="27"/>
        <v>0</v>
      </c>
      <c r="W129" s="100"/>
    </row>
    <row r="130" spans="1:23" s="2" customFormat="1" ht="13.5" hidden="1" customHeight="1">
      <c r="A130" s="229"/>
      <c r="B130" s="224" t="str">
        <f>MID(A130,1,MIN(IF(ISERROR(FIND({"县","市","区"},A130)),4^8,FIND({"县","市","区"},A130))))</f>
        <v/>
      </c>
      <c r="C130" s="224" t="str">
        <f>IF(ISERROR(MID(A130,LEN(B130)+1,MAX(IF(ISERROR(FIND({"道","乡","镇","处","场","区"},A130,LEN(B130)+1)),0,(FIND({"道","乡","镇","处","场","区"},A130,LEN(B130)+1))))-LEN(B130))),"",MID(A130,LEN(B130)+1,MIN(IF(ISERROR(FIND({"道","乡","镇","处","场","区"},A130,LEN(B130)+3)),4^8,(FIND({"道","乡","镇","处","场","区"},A130,LEN(B130)+3))))-LEN(B130)))</f>
        <v/>
      </c>
      <c r="D130" s="224" t="str">
        <f>IF(ISERROR(MID(A130,LEN(B130)+LEN(C130)+1,MAX(IF(ISERROR(FIND({"区","村","会","场"},A130,LEN(B130)+LEN(C130)+1)),0,(FIND({"区","村","会","场"},A130,LEN(B130)+LEN(C130)+1))))-LEN(B130)-LEN(C130))),"",MID(A130,LEN(B130)+LEN(C130)+1,MAX(IF(ISERROR(FIND({"区","村","会","场"},A130,LEN(B130)+LEN(C130)+3)),0,(FIND({"区","村","会","场"},A130,LEN(B130)+LEN(C130)+3))))-LEN(B130)-LEN(C130)))</f>
        <v/>
      </c>
      <c r="E130" s="229"/>
      <c r="F130" s="229" t="str">
        <f t="shared" ref="F130:F134" si="49">IF(G130="","","项")</f>
        <v/>
      </c>
      <c r="G130" s="229"/>
      <c r="H130" s="229"/>
      <c r="I130" s="229"/>
      <c r="J130" s="229"/>
      <c r="K130" s="229"/>
      <c r="L130" s="229">
        <f t="shared" ref="L130:L134" si="50">SUM(M130:N130)</f>
        <v>0</v>
      </c>
      <c r="M130" s="229"/>
      <c r="N130" s="243"/>
      <c r="O130" s="245"/>
      <c r="P130" s="248"/>
      <c r="Q130" s="251" t="str">
        <f t="shared" ref="Q130:Q134" si="51">IF(O130="管网","千米",IF(O130="抽水站","千瓦",IF(O130="井（机井）","眼",IF(O130="饮水安全类其他","宗",IF(O130="","","立方米")))))</f>
        <v/>
      </c>
      <c r="R130" s="168" t="s">
        <v>32</v>
      </c>
      <c r="S130" s="169"/>
      <c r="T130" s="180" t="str">
        <f t="shared" ref="T130:T141" si="52">IF(R130="受益移民","人",IF(R130="受益牲畜","头",""))</f>
        <v>人</v>
      </c>
      <c r="U130" s="97"/>
      <c r="V130" s="111">
        <f t="shared" si="27"/>
        <v>0</v>
      </c>
      <c r="W130" s="100"/>
    </row>
    <row r="131" spans="1:23" s="2" customFormat="1" ht="13.5" hidden="1" customHeight="1">
      <c r="A131" s="230"/>
      <c r="B131" s="225"/>
      <c r="C131" s="225"/>
      <c r="D131" s="225"/>
      <c r="E131" s="230"/>
      <c r="F131" s="230"/>
      <c r="G131" s="230"/>
      <c r="H131" s="230"/>
      <c r="I131" s="230"/>
      <c r="J131" s="230"/>
      <c r="K131" s="230"/>
      <c r="L131" s="230"/>
      <c r="M131" s="230"/>
      <c r="N131" s="244"/>
      <c r="O131" s="246"/>
      <c r="P131" s="249"/>
      <c r="Q131" s="252"/>
      <c r="R131" s="166" t="s">
        <v>106</v>
      </c>
      <c r="S131" s="53"/>
      <c r="T131" s="181" t="str">
        <f t="shared" si="52"/>
        <v>头</v>
      </c>
      <c r="U131" s="97"/>
      <c r="V131" s="111">
        <f t="shared" si="27"/>
        <v>0</v>
      </c>
      <c r="W131" s="100"/>
    </row>
    <row r="132" spans="1:23" s="2" customFormat="1" ht="13.5" hidden="1" customHeight="1">
      <c r="A132" s="229"/>
      <c r="B132" s="224" t="str">
        <f>MID(A132,1,MIN(IF(ISERROR(FIND({"县","市","区"},A132)),4^8,FIND({"县","市","区"},A132))))</f>
        <v/>
      </c>
      <c r="C132" s="224" t="str">
        <f>IF(ISERROR(MID(A132,LEN(B132)+1,MAX(IF(ISERROR(FIND({"道","乡","镇","处","场","区"},A132,LEN(B132)+1)),0,(FIND({"道","乡","镇","处","场","区"},A132,LEN(B132)+1))))-LEN(B132))),"",MID(A132,LEN(B132)+1,MIN(IF(ISERROR(FIND({"道","乡","镇","处","场","区"},A132,LEN(B132)+3)),4^8,(FIND({"道","乡","镇","处","场","区"},A132,LEN(B132)+3))))-LEN(B132)))</f>
        <v/>
      </c>
      <c r="D132" s="224" t="str">
        <f>IF(ISERROR(MID(A132,LEN(B132)+LEN(C132)+1,MAX(IF(ISERROR(FIND({"区","村","会","场"},A132,LEN(B132)+LEN(C132)+1)),0,(FIND({"区","村","会","场"},A132,LEN(B132)+LEN(C132)+1))))-LEN(B132)-LEN(C132))),"",MID(A132,LEN(B132)+LEN(C132)+1,MAX(IF(ISERROR(FIND({"区","村","会","场"},A132,LEN(B132)+LEN(C132)+3)),0,(FIND({"区","村","会","场"},A132,LEN(B132)+LEN(C132)+3))))-LEN(B132)-LEN(C132)))</f>
        <v/>
      </c>
      <c r="E132" s="229"/>
      <c r="F132" s="229" t="str">
        <f t="shared" si="49"/>
        <v/>
      </c>
      <c r="G132" s="229"/>
      <c r="H132" s="229"/>
      <c r="I132" s="229"/>
      <c r="J132" s="229"/>
      <c r="K132" s="229"/>
      <c r="L132" s="229">
        <f t="shared" si="50"/>
        <v>0</v>
      </c>
      <c r="M132" s="229"/>
      <c r="N132" s="243"/>
      <c r="O132" s="245"/>
      <c r="P132" s="248"/>
      <c r="Q132" s="251" t="str">
        <f t="shared" si="51"/>
        <v/>
      </c>
      <c r="R132" s="168" t="s">
        <v>32</v>
      </c>
      <c r="S132" s="169"/>
      <c r="T132" s="180" t="str">
        <f t="shared" si="52"/>
        <v>人</v>
      </c>
      <c r="U132" s="97"/>
      <c r="V132" s="111">
        <f t="shared" si="27"/>
        <v>0</v>
      </c>
      <c r="W132" s="100"/>
    </row>
    <row r="133" spans="1:23" s="2" customFormat="1" ht="13.5" hidden="1" customHeight="1">
      <c r="A133" s="230"/>
      <c r="B133" s="225"/>
      <c r="C133" s="225"/>
      <c r="D133" s="225"/>
      <c r="E133" s="230"/>
      <c r="F133" s="230"/>
      <c r="G133" s="230"/>
      <c r="H133" s="230"/>
      <c r="I133" s="230"/>
      <c r="J133" s="230"/>
      <c r="K133" s="230"/>
      <c r="L133" s="230"/>
      <c r="M133" s="230"/>
      <c r="N133" s="244"/>
      <c r="O133" s="246"/>
      <c r="P133" s="249"/>
      <c r="Q133" s="252"/>
      <c r="R133" s="166" t="s">
        <v>106</v>
      </c>
      <c r="S133" s="53"/>
      <c r="T133" s="181" t="str">
        <f t="shared" si="52"/>
        <v>头</v>
      </c>
      <c r="U133" s="97"/>
      <c r="V133" s="111">
        <f t="shared" si="27"/>
        <v>0</v>
      </c>
      <c r="W133" s="100"/>
    </row>
    <row r="134" spans="1:23" s="2" customFormat="1" ht="13.5" hidden="1" customHeight="1">
      <c r="A134" s="229"/>
      <c r="B134" s="224" t="str">
        <f>MID(A134,1,MIN(IF(ISERROR(FIND({"县","市","区"},A134)),4^8,FIND({"县","市","区"},A134))))</f>
        <v/>
      </c>
      <c r="C134" s="224" t="str">
        <f>IF(ISERROR(MID(A134,LEN(B134)+1,MAX(IF(ISERROR(FIND({"道","乡","镇","处","场","区"},A134,LEN(B134)+1)),0,(FIND({"道","乡","镇","处","场","区"},A134,LEN(B134)+1))))-LEN(B134))),"",MID(A134,LEN(B134)+1,MIN(IF(ISERROR(FIND({"道","乡","镇","处","场","区"},A134,LEN(B134)+3)),4^8,(FIND({"道","乡","镇","处","场","区"},A134,LEN(B134)+3))))-LEN(B134)))</f>
        <v/>
      </c>
      <c r="D134" s="224" t="str">
        <f>IF(ISERROR(MID(A134,LEN(B134)+LEN(C134)+1,MAX(IF(ISERROR(FIND({"区","村","会","场"},A134,LEN(B134)+LEN(C134)+1)),0,(FIND({"区","村","会","场"},A134,LEN(B134)+LEN(C134)+1))))-LEN(B134)-LEN(C134))),"",MID(A134,LEN(B134)+LEN(C134)+1,MAX(IF(ISERROR(FIND({"区","村","会","场"},A134,LEN(B134)+LEN(C134)+3)),0,(FIND({"区","村","会","场"},A134,LEN(B134)+LEN(C134)+3))))-LEN(B134)-LEN(C134)))</f>
        <v/>
      </c>
      <c r="E134" s="229"/>
      <c r="F134" s="229" t="str">
        <f t="shared" si="49"/>
        <v/>
      </c>
      <c r="G134" s="229"/>
      <c r="H134" s="229"/>
      <c r="I134" s="229"/>
      <c r="J134" s="229"/>
      <c r="K134" s="229"/>
      <c r="L134" s="229">
        <f t="shared" si="50"/>
        <v>0</v>
      </c>
      <c r="M134" s="229"/>
      <c r="N134" s="243"/>
      <c r="O134" s="245"/>
      <c r="P134" s="248"/>
      <c r="Q134" s="251" t="str">
        <f t="shared" si="51"/>
        <v/>
      </c>
      <c r="R134" s="168" t="s">
        <v>32</v>
      </c>
      <c r="S134" s="169"/>
      <c r="T134" s="180" t="str">
        <f t="shared" si="52"/>
        <v>人</v>
      </c>
      <c r="U134" s="97"/>
      <c r="V134" s="111">
        <f t="shared" si="27"/>
        <v>0</v>
      </c>
      <c r="W134" s="100"/>
    </row>
    <row r="135" spans="1:23" s="2" customFormat="1" ht="13.5" hidden="1" customHeight="1">
      <c r="A135" s="230"/>
      <c r="B135" s="225"/>
      <c r="C135" s="225"/>
      <c r="D135" s="225"/>
      <c r="E135" s="230"/>
      <c r="F135" s="230"/>
      <c r="G135" s="230"/>
      <c r="H135" s="230"/>
      <c r="I135" s="230"/>
      <c r="J135" s="230"/>
      <c r="K135" s="230"/>
      <c r="L135" s="230"/>
      <c r="M135" s="230"/>
      <c r="N135" s="244"/>
      <c r="O135" s="246"/>
      <c r="P135" s="249"/>
      <c r="Q135" s="252"/>
      <c r="R135" s="166" t="s">
        <v>106</v>
      </c>
      <c r="S135" s="53"/>
      <c r="T135" s="181" t="str">
        <f t="shared" si="52"/>
        <v>头</v>
      </c>
      <c r="U135" s="97"/>
      <c r="V135" s="111">
        <f t="shared" ref="V135:V198" si="53">S135+P135+L135+G135</f>
        <v>0</v>
      </c>
      <c r="W135" s="100"/>
    </row>
    <row r="136" spans="1:23" s="2" customFormat="1" ht="13.5" hidden="1" customHeight="1">
      <c r="A136" s="229"/>
      <c r="B136" s="224" t="str">
        <f>MID(A136,1,MIN(IF(ISERROR(FIND({"县","市","区"},A136)),4^8,FIND({"县","市","区"},A136))))</f>
        <v/>
      </c>
      <c r="C136" s="224" t="str">
        <f>IF(ISERROR(MID(A136,LEN(B136)+1,MAX(IF(ISERROR(FIND({"道","乡","镇","处","场","区"},A136,LEN(B136)+1)),0,(FIND({"道","乡","镇","处","场","区"},A136,LEN(B136)+1))))-LEN(B136))),"",MID(A136,LEN(B136)+1,MIN(IF(ISERROR(FIND({"道","乡","镇","处","场","区"},A136,LEN(B136)+3)),4^8,(FIND({"道","乡","镇","处","场","区"},A136,LEN(B136)+3))))-LEN(B136)))</f>
        <v/>
      </c>
      <c r="D136" s="224" t="str">
        <f>IF(ISERROR(MID(A136,LEN(B136)+LEN(C136)+1,MAX(IF(ISERROR(FIND({"区","村","会","场"},A136,LEN(B136)+LEN(C136)+1)),0,(FIND({"区","村","会","场"},A136,LEN(B136)+LEN(C136)+1))))-LEN(B136)-LEN(C136))),"",MID(A136,LEN(B136)+LEN(C136)+1,MAX(IF(ISERROR(FIND({"区","村","会","场"},A136,LEN(B136)+LEN(C136)+3)),0,(FIND({"区","村","会","场"},A136,LEN(B136)+LEN(C136)+3))))-LEN(B136)-LEN(C136)))</f>
        <v/>
      </c>
      <c r="E136" s="229"/>
      <c r="F136" s="229" t="str">
        <f t="shared" ref="F136:F140" si="54">IF(G136="","","项")</f>
        <v/>
      </c>
      <c r="G136" s="229"/>
      <c r="H136" s="229"/>
      <c r="I136" s="229"/>
      <c r="J136" s="229"/>
      <c r="K136" s="229"/>
      <c r="L136" s="229">
        <f t="shared" ref="L136:L140" si="55">SUM(M136:N136)</f>
        <v>0</v>
      </c>
      <c r="M136" s="229"/>
      <c r="N136" s="243"/>
      <c r="O136" s="245"/>
      <c r="P136" s="248"/>
      <c r="Q136" s="251" t="str">
        <f t="shared" ref="Q136:Q140" si="56">IF(O136="管网","千米",IF(O136="抽水站","千瓦",IF(O136="井（机井）","眼",IF(O136="饮水安全类其他","宗",IF(O136="","","立方米")))))</f>
        <v/>
      </c>
      <c r="R136" s="168" t="s">
        <v>32</v>
      </c>
      <c r="S136" s="169"/>
      <c r="T136" s="180" t="str">
        <f t="shared" si="52"/>
        <v>人</v>
      </c>
      <c r="U136" s="97"/>
      <c r="V136" s="111">
        <f t="shared" si="53"/>
        <v>0</v>
      </c>
      <c r="W136" s="100"/>
    </row>
    <row r="137" spans="1:23" s="2" customFormat="1" ht="13.5" hidden="1" customHeight="1">
      <c r="A137" s="230"/>
      <c r="B137" s="225"/>
      <c r="C137" s="225"/>
      <c r="D137" s="225"/>
      <c r="E137" s="230"/>
      <c r="F137" s="230"/>
      <c r="G137" s="230"/>
      <c r="H137" s="230"/>
      <c r="I137" s="230"/>
      <c r="J137" s="230"/>
      <c r="K137" s="230"/>
      <c r="L137" s="230"/>
      <c r="M137" s="230"/>
      <c r="N137" s="244"/>
      <c r="O137" s="246"/>
      <c r="P137" s="249"/>
      <c r="Q137" s="252"/>
      <c r="R137" s="166" t="s">
        <v>106</v>
      </c>
      <c r="S137" s="53"/>
      <c r="T137" s="181" t="str">
        <f t="shared" si="52"/>
        <v>头</v>
      </c>
      <c r="U137" s="97"/>
      <c r="V137" s="111">
        <f t="shared" si="53"/>
        <v>0</v>
      </c>
      <c r="W137" s="100"/>
    </row>
    <row r="138" spans="1:23" s="2" customFormat="1" ht="13.5" hidden="1" customHeight="1">
      <c r="A138" s="229"/>
      <c r="B138" s="224" t="str">
        <f>MID(A138,1,MIN(IF(ISERROR(FIND({"县","市","区"},A138)),4^8,FIND({"县","市","区"},A138))))</f>
        <v/>
      </c>
      <c r="C138" s="224" t="str">
        <f>IF(ISERROR(MID(A138,LEN(B138)+1,MAX(IF(ISERROR(FIND({"道","乡","镇","处","场","区"},A138,LEN(B138)+1)),0,(FIND({"道","乡","镇","处","场","区"},A138,LEN(B138)+1))))-LEN(B138))),"",MID(A138,LEN(B138)+1,MIN(IF(ISERROR(FIND({"道","乡","镇","处","场","区"},A138,LEN(B138)+3)),4^8,(FIND({"道","乡","镇","处","场","区"},A138,LEN(B138)+3))))-LEN(B138)))</f>
        <v/>
      </c>
      <c r="D138" s="224" t="str">
        <f>IF(ISERROR(MID(A138,LEN(B138)+LEN(C138)+1,MAX(IF(ISERROR(FIND({"区","村","会","场"},A138,LEN(B138)+LEN(C138)+1)),0,(FIND({"区","村","会","场"},A138,LEN(B138)+LEN(C138)+1))))-LEN(B138)-LEN(C138))),"",MID(A138,LEN(B138)+LEN(C138)+1,MAX(IF(ISERROR(FIND({"区","村","会","场"},A138,LEN(B138)+LEN(C138)+3)),0,(FIND({"区","村","会","场"},A138,LEN(B138)+LEN(C138)+3))))-LEN(B138)-LEN(C138)))</f>
        <v/>
      </c>
      <c r="E138" s="229"/>
      <c r="F138" s="229" t="str">
        <f t="shared" si="54"/>
        <v/>
      </c>
      <c r="G138" s="229"/>
      <c r="H138" s="229"/>
      <c r="I138" s="229"/>
      <c r="J138" s="229"/>
      <c r="K138" s="229"/>
      <c r="L138" s="229">
        <f t="shared" si="55"/>
        <v>0</v>
      </c>
      <c r="M138" s="229"/>
      <c r="N138" s="243"/>
      <c r="O138" s="245"/>
      <c r="P138" s="248"/>
      <c r="Q138" s="251" t="str">
        <f t="shared" si="56"/>
        <v/>
      </c>
      <c r="R138" s="168" t="s">
        <v>32</v>
      </c>
      <c r="S138" s="169"/>
      <c r="T138" s="180" t="str">
        <f t="shared" si="52"/>
        <v>人</v>
      </c>
      <c r="U138" s="97"/>
      <c r="V138" s="111">
        <f t="shared" si="53"/>
        <v>0</v>
      </c>
      <c r="W138" s="100"/>
    </row>
    <row r="139" spans="1:23" s="2" customFormat="1" ht="13.5" hidden="1" customHeight="1">
      <c r="A139" s="230"/>
      <c r="B139" s="225"/>
      <c r="C139" s="225"/>
      <c r="D139" s="225"/>
      <c r="E139" s="230"/>
      <c r="F139" s="230"/>
      <c r="G139" s="230"/>
      <c r="H139" s="230"/>
      <c r="I139" s="230"/>
      <c r="J139" s="230"/>
      <c r="K139" s="230"/>
      <c r="L139" s="230"/>
      <c r="M139" s="230"/>
      <c r="N139" s="244"/>
      <c r="O139" s="246"/>
      <c r="P139" s="249"/>
      <c r="Q139" s="252"/>
      <c r="R139" s="166" t="s">
        <v>106</v>
      </c>
      <c r="S139" s="53"/>
      <c r="T139" s="181" t="str">
        <f t="shared" si="52"/>
        <v>头</v>
      </c>
      <c r="U139" s="97"/>
      <c r="V139" s="111">
        <f t="shared" si="53"/>
        <v>0</v>
      </c>
      <c r="W139" s="100"/>
    </row>
    <row r="140" spans="1:23" s="2" customFormat="1" ht="13.5" hidden="1" customHeight="1">
      <c r="A140" s="229"/>
      <c r="B140" s="224" t="str">
        <f>MID(A140,1,MIN(IF(ISERROR(FIND({"县","市","区"},A140)),4^8,FIND({"县","市","区"},A140))))</f>
        <v/>
      </c>
      <c r="C140" s="224" t="str">
        <f>IF(ISERROR(MID(A140,LEN(B140)+1,MAX(IF(ISERROR(FIND({"道","乡","镇","处","场","区"},A140,LEN(B140)+1)),0,(FIND({"道","乡","镇","处","场","区"},A140,LEN(B140)+1))))-LEN(B140))),"",MID(A140,LEN(B140)+1,MIN(IF(ISERROR(FIND({"道","乡","镇","处","场","区"},A140,LEN(B140)+3)),4^8,(FIND({"道","乡","镇","处","场","区"},A140,LEN(B140)+3))))-LEN(B140)))</f>
        <v/>
      </c>
      <c r="D140" s="224" t="str">
        <f>IF(ISERROR(MID(A140,LEN(B140)+LEN(C140)+1,MAX(IF(ISERROR(FIND({"区","村","会","场"},A140,LEN(B140)+LEN(C140)+1)),0,(FIND({"区","村","会","场"},A140,LEN(B140)+LEN(C140)+1))))-LEN(B140)-LEN(C140))),"",MID(A140,LEN(B140)+LEN(C140)+1,MAX(IF(ISERROR(FIND({"区","村","会","场"},A140,LEN(B140)+LEN(C140)+3)),0,(FIND({"区","村","会","场"},A140,LEN(B140)+LEN(C140)+3))))-LEN(B140)-LEN(C140)))</f>
        <v/>
      </c>
      <c r="E140" s="229"/>
      <c r="F140" s="229" t="str">
        <f t="shared" si="54"/>
        <v/>
      </c>
      <c r="G140" s="229"/>
      <c r="H140" s="229"/>
      <c r="I140" s="229"/>
      <c r="J140" s="229"/>
      <c r="K140" s="229"/>
      <c r="L140" s="229">
        <f t="shared" si="55"/>
        <v>0</v>
      </c>
      <c r="M140" s="229"/>
      <c r="N140" s="243"/>
      <c r="O140" s="245"/>
      <c r="P140" s="248"/>
      <c r="Q140" s="251" t="str">
        <f t="shared" si="56"/>
        <v/>
      </c>
      <c r="R140" s="168" t="s">
        <v>32</v>
      </c>
      <c r="S140" s="169"/>
      <c r="T140" s="180" t="str">
        <f t="shared" si="52"/>
        <v>人</v>
      </c>
      <c r="U140" s="97"/>
      <c r="V140" s="111">
        <f t="shared" si="53"/>
        <v>0</v>
      </c>
      <c r="W140" s="100"/>
    </row>
    <row r="141" spans="1:23" s="2" customFormat="1" ht="13.5" hidden="1" customHeight="1">
      <c r="A141" s="230"/>
      <c r="B141" s="225"/>
      <c r="C141" s="225"/>
      <c r="D141" s="225"/>
      <c r="E141" s="230"/>
      <c r="F141" s="230"/>
      <c r="G141" s="230"/>
      <c r="H141" s="230"/>
      <c r="I141" s="230"/>
      <c r="J141" s="230"/>
      <c r="K141" s="230"/>
      <c r="L141" s="230"/>
      <c r="M141" s="230"/>
      <c r="N141" s="244"/>
      <c r="O141" s="246"/>
      <c r="P141" s="249"/>
      <c r="Q141" s="252"/>
      <c r="R141" s="166" t="s">
        <v>106</v>
      </c>
      <c r="S141" s="53"/>
      <c r="T141" s="181" t="str">
        <f t="shared" si="52"/>
        <v>头</v>
      </c>
      <c r="U141" s="97"/>
      <c r="V141" s="111">
        <f t="shared" si="53"/>
        <v>0</v>
      </c>
      <c r="W141" s="100"/>
    </row>
    <row r="142" spans="1:23" s="2" customFormat="1" ht="13.9" hidden="1" customHeight="1">
      <c r="A142" s="231" t="s">
        <v>110</v>
      </c>
      <c r="B142" s="232"/>
      <c r="C142" s="232"/>
      <c r="D142" s="232"/>
      <c r="E142" s="232"/>
      <c r="F142" s="232" t="s">
        <v>25</v>
      </c>
      <c r="G142" s="232">
        <f>SUM(G146:G155)</f>
        <v>0</v>
      </c>
      <c r="H142" s="232"/>
      <c r="I142" s="232"/>
      <c r="J142" s="232"/>
      <c r="K142" s="232"/>
      <c r="L142" s="232">
        <f t="shared" ref="L142:N142" si="57">SUM(L146:L155)</f>
        <v>0</v>
      </c>
      <c r="M142" s="232">
        <f t="shared" si="57"/>
        <v>0</v>
      </c>
      <c r="N142" s="232">
        <f t="shared" si="57"/>
        <v>0</v>
      </c>
      <c r="O142" s="88" t="s">
        <v>111</v>
      </c>
      <c r="P142" s="89">
        <f t="array" ref="P142">SUM(IF(ISERROR(SEARCH("变压器",O146:O155)),0,1)*P146:P155)</f>
        <v>0</v>
      </c>
      <c r="Q142" s="145" t="s">
        <v>46</v>
      </c>
      <c r="R142" s="88"/>
      <c r="S142" s="142"/>
      <c r="T142" s="145"/>
      <c r="U142" s="146"/>
      <c r="V142" s="111">
        <f t="shared" si="53"/>
        <v>0</v>
      </c>
      <c r="W142" s="100"/>
    </row>
    <row r="143" spans="1:23" s="2" customFormat="1" ht="13.5" hidden="1" customHeight="1">
      <c r="A143" s="231"/>
      <c r="B143" s="232"/>
      <c r="C143" s="232"/>
      <c r="D143" s="232"/>
      <c r="E143" s="232"/>
      <c r="F143" s="232"/>
      <c r="G143" s="232"/>
      <c r="H143" s="232"/>
      <c r="I143" s="232"/>
      <c r="J143" s="232"/>
      <c r="K143" s="232"/>
      <c r="L143" s="232"/>
      <c r="M143" s="232"/>
      <c r="N143" s="232"/>
      <c r="O143" s="80" t="s">
        <v>112</v>
      </c>
      <c r="P143" s="81">
        <f t="array" ref="P143">SUM(IF(ISERROR(SEARCH("低压线",O146:O155)),0,1)*P146:P155)</f>
        <v>0</v>
      </c>
      <c r="Q143" s="147" t="s">
        <v>56</v>
      </c>
      <c r="R143" s="80" t="s">
        <v>32</v>
      </c>
      <c r="S143" s="137">
        <f t="array" ref="S143">SUM(IF(ISERROR(SEARCH("受益移民",R146:R155)),0,1)*S146:S155)</f>
        <v>0</v>
      </c>
      <c r="T143" s="147" t="s">
        <v>33</v>
      </c>
      <c r="U143" s="146"/>
      <c r="V143" s="111">
        <f t="shared" si="53"/>
        <v>0</v>
      </c>
      <c r="W143" s="100"/>
    </row>
    <row r="144" spans="1:23" s="2" customFormat="1" ht="13.5" hidden="1" customHeight="1">
      <c r="A144" s="231"/>
      <c r="B144" s="232"/>
      <c r="C144" s="232"/>
      <c r="D144" s="232"/>
      <c r="E144" s="232"/>
      <c r="F144" s="232"/>
      <c r="G144" s="232"/>
      <c r="H144" s="232"/>
      <c r="I144" s="232"/>
      <c r="J144" s="232"/>
      <c r="K144" s="232"/>
      <c r="L144" s="232"/>
      <c r="M144" s="232"/>
      <c r="N144" s="232"/>
      <c r="O144" s="80" t="s">
        <v>113</v>
      </c>
      <c r="P144" s="81">
        <f t="array" ref="P144">SUM(IF(ISERROR(SEARCH("配套设备",O146:O155)),0,1)*P146:P155)</f>
        <v>0</v>
      </c>
      <c r="Q144" s="147" t="s">
        <v>114</v>
      </c>
      <c r="R144" s="80" t="s">
        <v>115</v>
      </c>
      <c r="S144" s="137">
        <f t="array" ref="S144">SUM(IF(ISERROR(SEARCH("减少无电村",R146:R200)),0,1)*S146:S200)</f>
        <v>0</v>
      </c>
      <c r="T144" s="147" t="s">
        <v>116</v>
      </c>
      <c r="U144" s="146"/>
      <c r="V144" s="111">
        <f t="shared" si="53"/>
        <v>0</v>
      </c>
      <c r="W144" s="100"/>
    </row>
    <row r="145" spans="1:23" s="2" customFormat="1" ht="13.5" hidden="1" customHeight="1">
      <c r="A145" s="231"/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90" t="s">
        <v>117</v>
      </c>
      <c r="P145" s="91">
        <f t="array" ref="P145">SUM(IF(ISERROR(SEARCH("供电类其他",O146:O155)),0,1)*P146:P155)</f>
        <v>0</v>
      </c>
      <c r="Q145" s="148" t="s">
        <v>53</v>
      </c>
      <c r="R145" s="90" t="s">
        <v>118</v>
      </c>
      <c r="S145" s="171">
        <f t="array" ref="S145">SUM(IF(ISERROR(SEARCH("减少无电户",R146:R200)),0,1)*S146:S200)</f>
        <v>0</v>
      </c>
      <c r="T145" s="148" t="s">
        <v>119</v>
      </c>
      <c r="U145" s="146"/>
      <c r="V145" s="111">
        <f t="shared" si="53"/>
        <v>0</v>
      </c>
      <c r="W145" s="100"/>
    </row>
    <row r="146" spans="1:23" s="2" customFormat="1" ht="13.5" hidden="1" customHeight="1">
      <c r="A146" s="229"/>
      <c r="B146" s="224" t="str">
        <f>MID(A146,1,MIN(IF(ISERROR(FIND({"县","市","区"},A146)),4^8,FIND({"县","市","区"},A146))))</f>
        <v/>
      </c>
      <c r="C146" s="224" t="str">
        <f>IF(ISERROR(MID(A146,LEN(B146)+1,MAX(IF(ISERROR(FIND({"道","乡","镇","处","场","区"},A146,LEN(B146)+1)),0,(FIND({"道","乡","镇","处","场","区"},A146,LEN(B146)+1))))-LEN(B146))),"",MID(A146,LEN(B146)+1,MIN(IF(ISERROR(FIND({"道","乡","镇","处","场","区"},A146,LEN(B146)+3)),4^8,(FIND({"道","乡","镇","处","场","区"},A146,LEN(B146)+3))))-LEN(B146)))</f>
        <v/>
      </c>
      <c r="D146" s="224" t="str">
        <f>IF(ISERROR(MID(A146,LEN(B146)+LEN(C146)+1,MAX(IF(ISERROR(FIND({"区","村","会","场"},A146,LEN(B146)+LEN(C146)+1)),0,(FIND({"区","村","会","场"},A146,LEN(B146)+LEN(C146)+1))))-LEN(B146)-LEN(C146))),"",MID(A146,LEN(B146)+LEN(C146)+1,MAX(IF(ISERROR(FIND({"区","村","会","场"},A146,LEN(B146)+LEN(C146)+3)),0,(FIND({"区","村","会","场"},A146,LEN(B146)+LEN(C146)+3))))-LEN(B146)-LEN(C146)))</f>
        <v/>
      </c>
      <c r="E146" s="229"/>
      <c r="F146" s="229" t="str">
        <f t="shared" ref="F146:F150" si="58">IF(G146="","","项")</f>
        <v/>
      </c>
      <c r="G146" s="229"/>
      <c r="H146" s="229"/>
      <c r="I146" s="229"/>
      <c r="J146" s="229"/>
      <c r="K146" s="229"/>
      <c r="L146" s="229">
        <f t="shared" ref="L146:L150" si="59">SUM(M146:N146)</f>
        <v>0</v>
      </c>
      <c r="M146" s="229"/>
      <c r="N146" s="243"/>
      <c r="O146" s="245"/>
      <c r="P146" s="248"/>
      <c r="Q146" s="251" t="str">
        <f t="shared" ref="Q146:Q150" si="60">IF(O146="变压器","座",IF(O146="低压线","公里",IF(O146="配套设备","套",IF(O146="供电类其他","宗",""))))</f>
        <v/>
      </c>
      <c r="R146" s="168" t="s">
        <v>32</v>
      </c>
      <c r="S146" s="169"/>
      <c r="T146" s="180" t="str">
        <f t="shared" ref="T146:T155" si="61">IF(R146="受益移民","人",IF(R146="减少无电村","个",IF(R146="减少无电户","户","")))</f>
        <v>人</v>
      </c>
      <c r="U146" s="97"/>
      <c r="V146" s="111">
        <f t="shared" si="53"/>
        <v>0</v>
      </c>
      <c r="W146" s="100"/>
    </row>
    <row r="147" spans="1:23" s="2" customFormat="1" ht="13.5" hidden="1" customHeight="1">
      <c r="A147" s="230"/>
      <c r="B147" s="225"/>
      <c r="C147" s="225"/>
      <c r="D147" s="225"/>
      <c r="E147" s="230"/>
      <c r="F147" s="230"/>
      <c r="G147" s="230"/>
      <c r="H147" s="230"/>
      <c r="I147" s="230"/>
      <c r="J147" s="230"/>
      <c r="K147" s="230"/>
      <c r="L147" s="230"/>
      <c r="M147" s="230"/>
      <c r="N147" s="244"/>
      <c r="O147" s="246"/>
      <c r="P147" s="249"/>
      <c r="Q147" s="252"/>
      <c r="R147" s="166"/>
      <c r="S147" s="53"/>
      <c r="T147" s="181" t="str">
        <f t="shared" si="61"/>
        <v/>
      </c>
      <c r="U147" s="97"/>
      <c r="V147" s="111">
        <f t="shared" si="53"/>
        <v>0</v>
      </c>
      <c r="W147" s="100"/>
    </row>
    <row r="148" spans="1:23" s="2" customFormat="1" ht="13.5" hidden="1" customHeight="1">
      <c r="A148" s="229"/>
      <c r="B148" s="224" t="str">
        <f>MID(A148,1,MIN(IF(ISERROR(FIND({"县","市","区"},A148)),4^8,FIND({"县","市","区"},A148))))</f>
        <v/>
      </c>
      <c r="C148" s="224" t="str">
        <f>IF(ISERROR(MID(A148,LEN(B148)+1,MAX(IF(ISERROR(FIND({"道","乡","镇","处","场","区"},A148,LEN(B148)+1)),0,(FIND({"道","乡","镇","处","场","区"},A148,LEN(B148)+1))))-LEN(B148))),"",MID(A148,LEN(B148)+1,MIN(IF(ISERROR(FIND({"道","乡","镇","处","场","区"},A148,LEN(B148)+3)),4^8,(FIND({"道","乡","镇","处","场","区"},A148,LEN(B148)+3))))-LEN(B148)))</f>
        <v/>
      </c>
      <c r="D148" s="224" t="str">
        <f>IF(ISERROR(MID(A148,LEN(B148)+LEN(C148)+1,MAX(IF(ISERROR(FIND({"区","村","会","场"},A148,LEN(B148)+LEN(C148)+1)),0,(FIND({"区","村","会","场"},A148,LEN(B148)+LEN(C148)+1))))-LEN(B148)-LEN(C148))),"",MID(A148,LEN(B148)+LEN(C148)+1,MAX(IF(ISERROR(FIND({"区","村","会","场"},A148,LEN(B148)+LEN(C148)+3)),0,(FIND({"区","村","会","场"},A148,LEN(B148)+LEN(C148)+3))))-LEN(B148)-LEN(C148)))</f>
        <v/>
      </c>
      <c r="E148" s="229"/>
      <c r="F148" s="229" t="str">
        <f t="shared" si="58"/>
        <v/>
      </c>
      <c r="G148" s="229"/>
      <c r="H148" s="229"/>
      <c r="I148" s="229"/>
      <c r="J148" s="229"/>
      <c r="K148" s="229"/>
      <c r="L148" s="229">
        <f t="shared" si="59"/>
        <v>0</v>
      </c>
      <c r="M148" s="229"/>
      <c r="N148" s="243"/>
      <c r="O148" s="245"/>
      <c r="P148" s="248"/>
      <c r="Q148" s="251" t="str">
        <f t="shared" si="60"/>
        <v/>
      </c>
      <c r="R148" s="168" t="s">
        <v>32</v>
      </c>
      <c r="S148" s="169"/>
      <c r="T148" s="180" t="str">
        <f t="shared" si="61"/>
        <v>人</v>
      </c>
      <c r="U148" s="97"/>
      <c r="V148" s="111">
        <f t="shared" si="53"/>
        <v>0</v>
      </c>
      <c r="W148" s="100"/>
    </row>
    <row r="149" spans="1:23" s="2" customFormat="1" ht="13.5" hidden="1" customHeight="1">
      <c r="A149" s="230"/>
      <c r="B149" s="225"/>
      <c r="C149" s="225"/>
      <c r="D149" s="225"/>
      <c r="E149" s="230"/>
      <c r="F149" s="230"/>
      <c r="G149" s="230"/>
      <c r="H149" s="230"/>
      <c r="I149" s="230"/>
      <c r="J149" s="230"/>
      <c r="K149" s="230"/>
      <c r="L149" s="230"/>
      <c r="M149" s="230"/>
      <c r="N149" s="244"/>
      <c r="O149" s="246"/>
      <c r="P149" s="249"/>
      <c r="Q149" s="252"/>
      <c r="R149" s="166"/>
      <c r="S149" s="53"/>
      <c r="T149" s="181" t="str">
        <f t="shared" si="61"/>
        <v/>
      </c>
      <c r="U149" s="97"/>
      <c r="V149" s="111">
        <f t="shared" si="53"/>
        <v>0</v>
      </c>
      <c r="W149" s="100"/>
    </row>
    <row r="150" spans="1:23" s="2" customFormat="1" ht="13.5" hidden="1" customHeight="1">
      <c r="A150" s="229"/>
      <c r="B150" s="224" t="str">
        <f>MID(A150,1,MIN(IF(ISERROR(FIND({"县","市","区"},A150)),4^8,FIND({"县","市","区"},A150))))</f>
        <v/>
      </c>
      <c r="C150" s="224" t="str">
        <f>IF(ISERROR(MID(A150,LEN(B150)+1,MAX(IF(ISERROR(FIND({"道","乡","镇","处","场","区"},A150,LEN(B150)+1)),0,(FIND({"道","乡","镇","处","场","区"},A150,LEN(B150)+1))))-LEN(B150))),"",MID(A150,LEN(B150)+1,MIN(IF(ISERROR(FIND({"道","乡","镇","处","场","区"},A150,LEN(B150)+3)),4^8,(FIND({"道","乡","镇","处","场","区"},A150,LEN(B150)+3))))-LEN(B150)))</f>
        <v/>
      </c>
      <c r="D150" s="224" t="str">
        <f>IF(ISERROR(MID(A150,LEN(B150)+LEN(C150)+1,MAX(IF(ISERROR(FIND({"区","村","会","场"},A150,LEN(B150)+LEN(C150)+1)),0,(FIND({"区","村","会","场"},A150,LEN(B150)+LEN(C150)+1))))-LEN(B150)-LEN(C150))),"",MID(A150,LEN(B150)+LEN(C150)+1,MAX(IF(ISERROR(FIND({"区","村","会","场"},A150,LEN(B150)+LEN(C150)+3)),0,(FIND({"区","村","会","场"},A150,LEN(B150)+LEN(C150)+3))))-LEN(B150)-LEN(C150)))</f>
        <v/>
      </c>
      <c r="E150" s="229"/>
      <c r="F150" s="229" t="str">
        <f t="shared" si="58"/>
        <v/>
      </c>
      <c r="G150" s="229"/>
      <c r="H150" s="229"/>
      <c r="I150" s="229"/>
      <c r="J150" s="229"/>
      <c r="K150" s="229"/>
      <c r="L150" s="229">
        <f t="shared" si="59"/>
        <v>0</v>
      </c>
      <c r="M150" s="229"/>
      <c r="N150" s="243"/>
      <c r="O150" s="245"/>
      <c r="P150" s="248"/>
      <c r="Q150" s="251" t="str">
        <f t="shared" si="60"/>
        <v/>
      </c>
      <c r="R150" s="168" t="s">
        <v>32</v>
      </c>
      <c r="S150" s="169"/>
      <c r="T150" s="180" t="str">
        <f t="shared" si="61"/>
        <v>人</v>
      </c>
      <c r="U150" s="97"/>
      <c r="V150" s="111">
        <f t="shared" si="53"/>
        <v>0</v>
      </c>
      <c r="W150" s="100"/>
    </row>
    <row r="151" spans="1:23" s="2" customFormat="1" ht="13.5" hidden="1" customHeight="1">
      <c r="A151" s="230"/>
      <c r="B151" s="225"/>
      <c r="C151" s="225"/>
      <c r="D151" s="225"/>
      <c r="E151" s="230"/>
      <c r="F151" s="230"/>
      <c r="G151" s="230"/>
      <c r="H151" s="230"/>
      <c r="I151" s="230"/>
      <c r="J151" s="230"/>
      <c r="K151" s="230"/>
      <c r="L151" s="230"/>
      <c r="M151" s="230"/>
      <c r="N151" s="244"/>
      <c r="O151" s="246"/>
      <c r="P151" s="249"/>
      <c r="Q151" s="252"/>
      <c r="R151" s="166"/>
      <c r="S151" s="53"/>
      <c r="T151" s="181" t="str">
        <f t="shared" si="61"/>
        <v/>
      </c>
      <c r="U151" s="97"/>
      <c r="V151" s="111">
        <f t="shared" si="53"/>
        <v>0</v>
      </c>
      <c r="W151" s="100"/>
    </row>
    <row r="152" spans="1:23" s="2" customFormat="1" ht="13.5" hidden="1" customHeight="1">
      <c r="A152" s="229"/>
      <c r="B152" s="224" t="str">
        <f>MID(A152,1,MIN(IF(ISERROR(FIND({"县","市","区"},A152)),4^8,FIND({"县","市","区"},A152))))</f>
        <v/>
      </c>
      <c r="C152" s="224" t="str">
        <f>IF(ISERROR(MID(A152,LEN(B152)+1,MAX(IF(ISERROR(FIND({"道","乡","镇","处","场","区"},A152,LEN(B152)+1)),0,(FIND({"道","乡","镇","处","场","区"},A152,LEN(B152)+1))))-LEN(B152))),"",MID(A152,LEN(B152)+1,MIN(IF(ISERROR(FIND({"道","乡","镇","处","场","区"},A152,LEN(B152)+3)),4^8,(FIND({"道","乡","镇","处","场","区"},A152,LEN(B152)+3))))-LEN(B152)))</f>
        <v/>
      </c>
      <c r="D152" s="224" t="str">
        <f>IF(ISERROR(MID(A152,LEN(B152)+LEN(C152)+1,MAX(IF(ISERROR(FIND({"区","村","会","场"},A152,LEN(B152)+LEN(C152)+1)),0,(FIND({"区","村","会","场"},A152,LEN(B152)+LEN(C152)+1))))-LEN(B152)-LEN(C152))),"",MID(A152,LEN(B152)+LEN(C152)+1,MAX(IF(ISERROR(FIND({"区","村","会","场"},A152,LEN(B152)+LEN(C152)+3)),0,(FIND({"区","村","会","场"},A152,LEN(B152)+LEN(C152)+3))))-LEN(B152)-LEN(C152)))</f>
        <v/>
      </c>
      <c r="E152" s="229"/>
      <c r="F152" s="229" t="str">
        <f>IF(G152="","","项")</f>
        <v/>
      </c>
      <c r="G152" s="229"/>
      <c r="H152" s="229"/>
      <c r="I152" s="229"/>
      <c r="J152" s="229"/>
      <c r="K152" s="229"/>
      <c r="L152" s="229">
        <f>SUM(M152:N152)</f>
        <v>0</v>
      </c>
      <c r="M152" s="229"/>
      <c r="N152" s="243"/>
      <c r="O152" s="245"/>
      <c r="P152" s="248"/>
      <c r="Q152" s="251" t="str">
        <f>IF(O152="变压器","座",IF(O152="低压线","公里",IF(O152="配套设备","套",IF(O152="供电类其他","宗",""))))</f>
        <v/>
      </c>
      <c r="R152" s="168" t="s">
        <v>32</v>
      </c>
      <c r="S152" s="169"/>
      <c r="T152" s="180" t="str">
        <f t="shared" si="61"/>
        <v>人</v>
      </c>
      <c r="U152" s="97"/>
      <c r="V152" s="111">
        <f t="shared" si="53"/>
        <v>0</v>
      </c>
      <c r="W152" s="100"/>
    </row>
    <row r="153" spans="1:23" s="2" customFormat="1" ht="13.5" hidden="1" customHeight="1">
      <c r="A153" s="230"/>
      <c r="B153" s="225"/>
      <c r="C153" s="225"/>
      <c r="D153" s="225"/>
      <c r="E153" s="230"/>
      <c r="F153" s="230"/>
      <c r="G153" s="230"/>
      <c r="H153" s="230"/>
      <c r="I153" s="230"/>
      <c r="J153" s="230"/>
      <c r="K153" s="230"/>
      <c r="L153" s="230"/>
      <c r="M153" s="230"/>
      <c r="N153" s="244"/>
      <c r="O153" s="246"/>
      <c r="P153" s="249"/>
      <c r="Q153" s="252"/>
      <c r="R153" s="166"/>
      <c r="S153" s="53"/>
      <c r="T153" s="181" t="str">
        <f t="shared" si="61"/>
        <v/>
      </c>
      <c r="U153" s="97"/>
      <c r="V153" s="111">
        <f t="shared" si="53"/>
        <v>0</v>
      </c>
      <c r="W153" s="100"/>
    </row>
    <row r="154" spans="1:23" s="2" customFormat="1" ht="13.5" hidden="1" customHeight="1">
      <c r="A154" s="229"/>
      <c r="B154" s="224" t="str">
        <f>MID(A154,1,MIN(IF(ISERROR(FIND({"县","市","区"},A154)),4^8,FIND({"县","市","区"},A154))))</f>
        <v/>
      </c>
      <c r="C154" s="224" t="str">
        <f>IF(ISERROR(MID(A154,LEN(B154)+1,MAX(IF(ISERROR(FIND({"道","乡","镇","处","场","区"},A154,LEN(B154)+1)),0,(FIND({"道","乡","镇","处","场","区"},A154,LEN(B154)+1))))-LEN(B154))),"",MID(A154,LEN(B154)+1,MIN(IF(ISERROR(FIND({"道","乡","镇","处","场","区"},A154,LEN(B154)+3)),4^8,(FIND({"道","乡","镇","处","场","区"},A154,LEN(B154)+3))))-LEN(B154)))</f>
        <v/>
      </c>
      <c r="D154" s="224" t="str">
        <f>IF(ISERROR(MID(A154,LEN(B154)+LEN(C154)+1,MAX(IF(ISERROR(FIND({"区","村","会","场"},A154,LEN(B154)+LEN(C154)+1)),0,(FIND({"区","村","会","场"},A154,LEN(B154)+LEN(C154)+1))))-LEN(B154)-LEN(C154))),"",MID(A154,LEN(B154)+LEN(C154)+1,MAX(IF(ISERROR(FIND({"区","村","会","场"},A154,LEN(B154)+LEN(C154)+3)),0,(FIND({"区","村","会","场"},A154,LEN(B154)+LEN(C154)+3))))-LEN(B154)-LEN(C154)))</f>
        <v/>
      </c>
      <c r="E154" s="229"/>
      <c r="F154" s="229" t="str">
        <f>IF(G154="","","项")</f>
        <v/>
      </c>
      <c r="G154" s="229"/>
      <c r="H154" s="229"/>
      <c r="I154" s="229"/>
      <c r="J154" s="229"/>
      <c r="K154" s="229"/>
      <c r="L154" s="229">
        <f>SUM(M154:N154)</f>
        <v>0</v>
      </c>
      <c r="M154" s="229"/>
      <c r="N154" s="243"/>
      <c r="O154" s="245"/>
      <c r="P154" s="248"/>
      <c r="Q154" s="251" t="str">
        <f>IF(O154="变压器","座",IF(O154="低压线","公里",IF(O154="配套设备","套",IF(O154="供电类其他","宗",""))))</f>
        <v/>
      </c>
      <c r="R154" s="168" t="s">
        <v>32</v>
      </c>
      <c r="S154" s="169"/>
      <c r="T154" s="180" t="str">
        <f t="shared" si="61"/>
        <v>人</v>
      </c>
      <c r="U154" s="97"/>
      <c r="V154" s="111">
        <f t="shared" si="53"/>
        <v>0</v>
      </c>
      <c r="W154" s="100"/>
    </row>
    <row r="155" spans="1:23" s="2" customFormat="1" ht="13.5" hidden="1" customHeight="1">
      <c r="A155" s="230"/>
      <c r="B155" s="225"/>
      <c r="C155" s="225"/>
      <c r="D155" s="225"/>
      <c r="E155" s="230"/>
      <c r="F155" s="230"/>
      <c r="G155" s="230"/>
      <c r="H155" s="230"/>
      <c r="I155" s="230"/>
      <c r="J155" s="230"/>
      <c r="K155" s="230"/>
      <c r="L155" s="230"/>
      <c r="M155" s="230"/>
      <c r="N155" s="244"/>
      <c r="O155" s="246"/>
      <c r="P155" s="249"/>
      <c r="Q155" s="252"/>
      <c r="R155" s="166"/>
      <c r="S155" s="53"/>
      <c r="T155" s="181" t="str">
        <f t="shared" si="61"/>
        <v/>
      </c>
      <c r="U155" s="97"/>
      <c r="V155" s="111">
        <f t="shared" si="53"/>
        <v>0</v>
      </c>
      <c r="W155" s="100"/>
    </row>
    <row r="156" spans="1:23" s="2" customFormat="1" ht="13.5" hidden="1" customHeight="1">
      <c r="A156" s="231" t="s">
        <v>120</v>
      </c>
      <c r="B156" s="232"/>
      <c r="C156" s="232"/>
      <c r="D156" s="232"/>
      <c r="E156" s="232"/>
      <c r="F156" s="232" t="s">
        <v>25</v>
      </c>
      <c r="G156" s="232">
        <f>SUM(G161:G169)</f>
        <v>0</v>
      </c>
      <c r="H156" s="232"/>
      <c r="I156" s="232"/>
      <c r="J156" s="232"/>
      <c r="K156" s="232"/>
      <c r="L156" s="232">
        <f t="shared" ref="L156:N156" si="62">SUM(L161:L169)</f>
        <v>0</v>
      </c>
      <c r="M156" s="232">
        <f t="shared" si="62"/>
        <v>0</v>
      </c>
      <c r="N156" s="232">
        <f t="shared" si="62"/>
        <v>0</v>
      </c>
      <c r="O156" s="88" t="s">
        <v>121</v>
      </c>
      <c r="P156" s="89">
        <f t="array" ref="P156">SUM(IF(ISERROR(SEARCH("有线（数字）电视",O161:O169)),0,1)*P161:P169)</f>
        <v>0</v>
      </c>
      <c r="Q156" s="182" t="s">
        <v>119</v>
      </c>
      <c r="R156" s="88"/>
      <c r="S156" s="142"/>
      <c r="T156" s="145"/>
      <c r="U156" s="146"/>
      <c r="V156" s="111">
        <f t="shared" si="53"/>
        <v>0</v>
      </c>
      <c r="W156" s="100"/>
    </row>
    <row r="157" spans="1:23" s="2" customFormat="1" ht="13.5" hidden="1" customHeight="1">
      <c r="A157" s="231"/>
      <c r="B157" s="232"/>
      <c r="C157" s="232"/>
      <c r="D157" s="232"/>
      <c r="E157" s="232"/>
      <c r="F157" s="232"/>
      <c r="G157" s="232"/>
      <c r="H157" s="232"/>
      <c r="I157" s="232"/>
      <c r="J157" s="232"/>
      <c r="K157" s="232"/>
      <c r="L157" s="232"/>
      <c r="M157" s="232"/>
      <c r="N157" s="232"/>
      <c r="O157" s="80" t="s">
        <v>122</v>
      </c>
      <c r="P157" s="81">
        <f t="array" ref="P157">SUM(IF(ISERROR(SEARCH("电话",O161:O169)),0,1)*P161:P169)</f>
        <v>0</v>
      </c>
      <c r="Q157" s="131" t="s">
        <v>119</v>
      </c>
      <c r="R157" s="80" t="s">
        <v>32</v>
      </c>
      <c r="S157" s="137">
        <f t="array" ref="S157">SUM(IF(ISERROR(SEARCH("受益移民",R161:R169)),0,1)*S161:S169)</f>
        <v>0</v>
      </c>
      <c r="T157" s="147" t="s">
        <v>33</v>
      </c>
      <c r="U157" s="146"/>
      <c r="V157" s="111">
        <f t="shared" si="53"/>
        <v>0</v>
      </c>
      <c r="W157" s="100"/>
    </row>
    <row r="158" spans="1:23" s="2" customFormat="1" ht="13.5" hidden="1" customHeight="1">
      <c r="A158" s="231"/>
      <c r="B158" s="232"/>
      <c r="C158" s="232"/>
      <c r="D158" s="232"/>
      <c r="E158" s="232"/>
      <c r="F158" s="232"/>
      <c r="G158" s="232"/>
      <c r="H158" s="232"/>
      <c r="I158" s="232"/>
      <c r="J158" s="232"/>
      <c r="K158" s="232"/>
      <c r="L158" s="232"/>
      <c r="M158" s="232"/>
      <c r="N158" s="232"/>
      <c r="O158" s="80" t="s">
        <v>123</v>
      </c>
      <c r="P158" s="81">
        <f t="array" ref="P158">SUM(IF(ISERROR(SEARCH("广播建设",O161:O169)),0,1)*P161:P169)</f>
        <v>0</v>
      </c>
      <c r="Q158" s="131" t="s">
        <v>124</v>
      </c>
      <c r="R158" s="80"/>
      <c r="S158" s="137"/>
      <c r="T158" s="147"/>
      <c r="U158" s="80"/>
      <c r="V158" s="111">
        <f t="shared" si="53"/>
        <v>0</v>
      </c>
      <c r="W158" s="100"/>
    </row>
    <row r="159" spans="1:23" s="2" customFormat="1" ht="13.5" hidden="1" customHeight="1">
      <c r="A159" s="231"/>
      <c r="B159" s="232"/>
      <c r="C159" s="232"/>
      <c r="D159" s="232"/>
      <c r="E159" s="232"/>
      <c r="F159" s="232"/>
      <c r="G159" s="232"/>
      <c r="H159" s="232"/>
      <c r="I159" s="232"/>
      <c r="J159" s="232"/>
      <c r="K159" s="232"/>
      <c r="L159" s="232"/>
      <c r="M159" s="232"/>
      <c r="N159" s="232"/>
      <c r="O159" s="80" t="s">
        <v>125</v>
      </c>
      <c r="P159" s="81">
        <f t="array" ref="P159">SUM(IF(ISERROR(SEARCH("农村信息站",O161:O169)),0,1)*P161:P169)</f>
        <v>0</v>
      </c>
      <c r="Q159" s="131" t="s">
        <v>53</v>
      </c>
      <c r="R159" s="80"/>
      <c r="S159" s="137"/>
      <c r="T159" s="147"/>
      <c r="U159" s="80"/>
      <c r="V159" s="111">
        <f t="shared" si="53"/>
        <v>0</v>
      </c>
      <c r="W159" s="100"/>
    </row>
    <row r="160" spans="1:23" s="2" customFormat="1" ht="13.5" hidden="1" customHeight="1">
      <c r="A160" s="231"/>
      <c r="B160" s="232"/>
      <c r="C160" s="232"/>
      <c r="D160" s="232"/>
      <c r="E160" s="232"/>
      <c r="F160" s="232"/>
      <c r="G160" s="232"/>
      <c r="H160" s="232"/>
      <c r="I160" s="232"/>
      <c r="J160" s="232"/>
      <c r="K160" s="232"/>
      <c r="L160" s="232"/>
      <c r="M160" s="232"/>
      <c r="N160" s="232"/>
      <c r="O160" s="90" t="s">
        <v>58</v>
      </c>
      <c r="P160" s="91">
        <f t="array" ref="P160">SUM(IF(ISERROR(SEARCH("其他",O161:O169)),0,1)*P161:P169)</f>
        <v>0</v>
      </c>
      <c r="Q160" s="179" t="s">
        <v>53</v>
      </c>
      <c r="R160" s="90"/>
      <c r="S160" s="149"/>
      <c r="T160" s="148"/>
      <c r="U160" s="146"/>
      <c r="V160" s="111">
        <f t="shared" si="53"/>
        <v>0</v>
      </c>
      <c r="W160" s="100"/>
    </row>
    <row r="161" spans="1:23" s="2" customFormat="1" ht="25.5" hidden="1" customHeight="1">
      <c r="A161" s="154"/>
      <c r="B161" s="21" t="str">
        <f>MID(A161,1,MIN(IF(ISERROR(FIND({"县","市","区"},A161)),4^8,FIND({"县","市","区"},A161))))</f>
        <v/>
      </c>
      <c r="C161" s="21" t="str">
        <f>IF(ISERROR(MID(A161,LEN(B161)+1,MAX(IF(ISERROR(FIND({"道","乡","镇","处","场","区"},A161,LEN(B161)+1)),0,(FIND({"道","乡","镇","处","场","区"},A161,LEN(B161)+1))))-LEN(B161))),"",MID(A161,LEN(B161)+1,MIN(IF(ISERROR(FIND({"道","乡","镇","处","场","区"},A161,LEN(B161)+3)),4^8,(FIND({"道","乡","镇","处","场","区"},A161,LEN(B161)+3))))-LEN(B161)))</f>
        <v/>
      </c>
      <c r="D161" s="21" t="str">
        <f t="array" ref="D161">IF(ISERROR(MID(A161,LEN(B161)+LEN(C161)+1,MAX(IF(ISERROR(FIND({"区","村","会","场"},A161,LEN(B161)+LEN(C161)+1)),0,(FIND({"区","村","会","场"},A161,LEN(B161)+LEN(C161)+1))))-LEN(B161)-LEN(C161))),"",MID(A161,LEN(B161)+LEN(C161)+1,MAX(IF(ISERROR(FIND({"区","村","会","场"},A161,LEN(B161)+LEN(C161)+3)),0,(FIND({"区","村","会","场"},A161,LEN(B161)+LEN(C161)+3))))-LEN(B161)-LEN(C161)))</f>
        <v/>
      </c>
      <c r="E161" s="50"/>
      <c r="F161" s="50" t="str">
        <f t="array" ref="F161">IF(G161="","","项")</f>
        <v/>
      </c>
      <c r="G161" s="50"/>
      <c r="H161" s="50"/>
      <c r="I161" s="50"/>
      <c r="J161" s="50"/>
      <c r="K161" s="50"/>
      <c r="L161" s="50">
        <f t="shared" ref="L161:L169" si="63">SUM(M161:N161)</f>
        <v>0</v>
      </c>
      <c r="M161" s="50"/>
      <c r="N161" s="85"/>
      <c r="O161" s="159"/>
      <c r="P161" s="58"/>
      <c r="Q161" s="175" t="str">
        <f t="shared" ref="Q161:Q169" si="64">IF(O161="有线（数字）电视","户",IF(O161="电话","户",IF(O161="广播建设","处",IF(O161="通信广播类其他","宗",IF(O161="","","宗")))))</f>
        <v/>
      </c>
      <c r="R161" s="159" t="s">
        <v>32</v>
      </c>
      <c r="S161" s="58"/>
      <c r="T161" s="176" t="str">
        <f t="shared" ref="T161:T169" si="65">IF(R161="受益移民","人",IF(R161="","","个"))</f>
        <v>人</v>
      </c>
      <c r="U161" s="97"/>
      <c r="V161" s="111">
        <f t="shared" si="53"/>
        <v>0</v>
      </c>
      <c r="W161" s="100"/>
    </row>
    <row r="162" spans="1:23" s="2" customFormat="1" ht="25.5" hidden="1" customHeight="1">
      <c r="A162" s="154"/>
      <c r="B162" s="21" t="str">
        <f>MID(A162,1,MIN(IF(ISERROR(FIND({"县","市","区"},A162)),4^8,FIND({"县","市","区"},A162))))</f>
        <v/>
      </c>
      <c r="C162" s="21" t="str">
        <f>IF(ISERROR(MID(A162,LEN(B162)+1,MAX(IF(ISERROR(FIND({"道","乡","镇","处","场","区"},A162,LEN(B162)+1)),0,(FIND({"道","乡","镇","处","场","区"},A162,LEN(B162)+1))))-LEN(B162))),"",MID(A162,LEN(B162)+1,MIN(IF(ISERROR(FIND({"道","乡","镇","处","场","区"},A162,LEN(B162)+3)),4^8,(FIND({"道","乡","镇","处","场","区"},A162,LEN(B162)+3))))-LEN(B162)))</f>
        <v/>
      </c>
      <c r="D162" s="21" t="str">
        <f t="array" ref="D162">IF(ISERROR(MID(A162,LEN(B162)+LEN(C162)+1,MAX(IF(ISERROR(FIND({"区","村","会","场"},A162,LEN(B162)+LEN(C162)+1)),0,(FIND({"区","村","会","场"},A162,LEN(B162)+LEN(C162)+1))))-LEN(B162)-LEN(C162))),"",MID(A162,LEN(B162)+LEN(C162)+1,MAX(IF(ISERROR(FIND({"区","村","会","场"},A162,LEN(B162)+LEN(C162)+3)),0,(FIND({"区","村","会","场"},A162,LEN(B162)+LEN(C162)+3))))-LEN(B162)-LEN(C162)))</f>
        <v/>
      </c>
      <c r="E162" s="50"/>
      <c r="F162" s="50" t="str">
        <f t="array" ref="F162">IF(G162="","","项")</f>
        <v/>
      </c>
      <c r="G162" s="50"/>
      <c r="H162" s="50"/>
      <c r="I162" s="50"/>
      <c r="J162" s="50"/>
      <c r="K162" s="50"/>
      <c r="L162" s="50">
        <f t="shared" si="63"/>
        <v>0</v>
      </c>
      <c r="M162" s="50"/>
      <c r="N162" s="85"/>
      <c r="O162" s="159"/>
      <c r="P162" s="58"/>
      <c r="Q162" s="175" t="str">
        <f t="shared" si="64"/>
        <v/>
      </c>
      <c r="R162" s="159" t="s">
        <v>32</v>
      </c>
      <c r="S162" s="58"/>
      <c r="T162" s="176" t="str">
        <f t="shared" si="65"/>
        <v>人</v>
      </c>
      <c r="U162" s="97"/>
      <c r="V162" s="111">
        <f t="shared" si="53"/>
        <v>0</v>
      </c>
      <c r="W162" s="100"/>
    </row>
    <row r="163" spans="1:23" s="2" customFormat="1" ht="25.5" hidden="1" customHeight="1">
      <c r="A163" s="154"/>
      <c r="B163" s="21" t="str">
        <f>MID(A163,1,MIN(IF(ISERROR(FIND({"县","市","区"},A163)),4^8,FIND({"县","市","区"},A163))))</f>
        <v/>
      </c>
      <c r="C163" s="21" t="str">
        <f>IF(ISERROR(MID(A163,LEN(B163)+1,MAX(IF(ISERROR(FIND({"道","乡","镇","处","场","区"},A163,LEN(B163)+1)),0,(FIND({"道","乡","镇","处","场","区"},A163,LEN(B163)+1))))-LEN(B163))),"",MID(A163,LEN(B163)+1,MIN(IF(ISERROR(FIND({"道","乡","镇","处","场","区"},A163,LEN(B163)+3)),4^8,(FIND({"道","乡","镇","处","场","区"},A163,LEN(B163)+3))))-LEN(B163)))</f>
        <v/>
      </c>
      <c r="D163" s="21" t="str">
        <f t="array" ref="D163">IF(ISERROR(MID(A163,LEN(B163)+LEN(C163)+1,MAX(IF(ISERROR(FIND({"区","村","会","场"},A163,LEN(B163)+LEN(C163)+1)),0,(FIND({"区","村","会","场"},A163,LEN(B163)+LEN(C163)+1))))-LEN(B163)-LEN(C163))),"",MID(A163,LEN(B163)+LEN(C163)+1,MAX(IF(ISERROR(FIND({"区","村","会","场"},A163,LEN(B163)+LEN(C163)+3)),0,(FIND({"区","村","会","场"},A163,LEN(B163)+LEN(C163)+3))))-LEN(B163)-LEN(C163)))</f>
        <v/>
      </c>
      <c r="E163" s="50"/>
      <c r="F163" s="50" t="str">
        <f t="array" ref="F163">IF(G163="","","项")</f>
        <v/>
      </c>
      <c r="G163" s="50"/>
      <c r="H163" s="50"/>
      <c r="I163" s="50"/>
      <c r="J163" s="50"/>
      <c r="K163" s="50"/>
      <c r="L163" s="50">
        <f t="shared" si="63"/>
        <v>0</v>
      </c>
      <c r="M163" s="50"/>
      <c r="N163" s="85"/>
      <c r="O163" s="159"/>
      <c r="P163" s="58"/>
      <c r="Q163" s="175" t="str">
        <f t="shared" si="64"/>
        <v/>
      </c>
      <c r="R163" s="159" t="s">
        <v>32</v>
      </c>
      <c r="S163" s="58"/>
      <c r="T163" s="176" t="str">
        <f t="shared" si="65"/>
        <v>人</v>
      </c>
      <c r="U163" s="97"/>
      <c r="V163" s="111">
        <f t="shared" si="53"/>
        <v>0</v>
      </c>
      <c r="W163" s="100"/>
    </row>
    <row r="164" spans="1:23" s="2" customFormat="1" ht="25.5" hidden="1" customHeight="1">
      <c r="A164" s="154"/>
      <c r="B164" s="21" t="str">
        <f>MID(A164,1,MIN(IF(ISERROR(FIND({"县","市","区"},A164)),4^8,FIND({"县","市","区"},A164))))</f>
        <v/>
      </c>
      <c r="C164" s="21" t="str">
        <f>IF(ISERROR(MID(A164,LEN(B164)+1,MAX(IF(ISERROR(FIND({"道","乡","镇","处","场","区"},A164,LEN(B164)+1)),0,(FIND({"道","乡","镇","处","场","区"},A164,LEN(B164)+1))))-LEN(B164))),"",MID(A164,LEN(B164)+1,MIN(IF(ISERROR(FIND({"道","乡","镇","处","场","区"},A164,LEN(B164)+3)),4^8,(FIND({"道","乡","镇","处","场","区"},A164,LEN(B164)+3))))-LEN(B164)))</f>
        <v/>
      </c>
      <c r="D164" s="21" t="str">
        <f t="array" ref="D164">IF(ISERROR(MID(A164,LEN(B164)+LEN(C164)+1,MAX(IF(ISERROR(FIND({"区","村","会","场"},A164,LEN(B164)+LEN(C164)+1)),0,(FIND({"区","村","会","场"},A164,LEN(B164)+LEN(C164)+1))))-LEN(B164)-LEN(C164))),"",MID(A164,LEN(B164)+LEN(C164)+1,MAX(IF(ISERROR(FIND({"区","村","会","场"},A164,LEN(B164)+LEN(C164)+3)),0,(FIND({"区","村","会","场"},A164,LEN(B164)+LEN(C164)+3))))-LEN(B164)-LEN(C164)))</f>
        <v/>
      </c>
      <c r="E164" s="50"/>
      <c r="F164" s="50" t="str">
        <f t="array" ref="F164">IF(G164="","","项")</f>
        <v/>
      </c>
      <c r="G164" s="50"/>
      <c r="H164" s="50"/>
      <c r="I164" s="50"/>
      <c r="J164" s="50"/>
      <c r="K164" s="50"/>
      <c r="L164" s="50">
        <f t="shared" si="63"/>
        <v>0</v>
      </c>
      <c r="M164" s="50"/>
      <c r="N164" s="85"/>
      <c r="O164" s="159"/>
      <c r="P164" s="58"/>
      <c r="Q164" s="175" t="str">
        <f t="shared" si="64"/>
        <v/>
      </c>
      <c r="R164" s="159" t="s">
        <v>32</v>
      </c>
      <c r="S164" s="58"/>
      <c r="T164" s="176" t="str">
        <f t="shared" si="65"/>
        <v>人</v>
      </c>
      <c r="U164" s="97"/>
      <c r="V164" s="111">
        <f t="shared" si="53"/>
        <v>0</v>
      </c>
      <c r="W164" s="100"/>
    </row>
    <row r="165" spans="1:23" s="2" customFormat="1" ht="25.5" hidden="1" customHeight="1">
      <c r="A165" s="154"/>
      <c r="B165" s="21" t="str">
        <f>MID(A165,1,MIN(IF(ISERROR(FIND({"县","市","区"},A165)),4^8,FIND({"县","市","区"},A165))))</f>
        <v/>
      </c>
      <c r="C165" s="21" t="str">
        <f>IF(ISERROR(MID(A165,LEN(B165)+1,MAX(IF(ISERROR(FIND({"道","乡","镇","处","场","区"},A165,LEN(B165)+1)),0,(FIND({"道","乡","镇","处","场","区"},A165,LEN(B165)+1))))-LEN(B165))),"",MID(A165,LEN(B165)+1,MIN(IF(ISERROR(FIND({"道","乡","镇","处","场","区"},A165,LEN(B165)+3)),4^8,(FIND({"道","乡","镇","处","场","区"},A165,LEN(B165)+3))))-LEN(B165)))</f>
        <v/>
      </c>
      <c r="D165" s="21" t="str">
        <f t="array" ref="D165">IF(ISERROR(MID(A165,LEN(B165)+LEN(C165)+1,MAX(IF(ISERROR(FIND({"区","村","会","场"},A165,LEN(B165)+LEN(C165)+1)),0,(FIND({"区","村","会","场"},A165,LEN(B165)+LEN(C165)+1))))-LEN(B165)-LEN(C165))),"",MID(A165,LEN(B165)+LEN(C165)+1,MAX(IF(ISERROR(FIND({"区","村","会","场"},A165,LEN(B165)+LEN(C165)+3)),0,(FIND({"区","村","会","场"},A165,LEN(B165)+LEN(C165)+3))))-LEN(B165)-LEN(C165)))</f>
        <v/>
      </c>
      <c r="E165" s="50"/>
      <c r="F165" s="50" t="str">
        <f t="array" ref="F165">IF(G165="","","项")</f>
        <v/>
      </c>
      <c r="G165" s="50"/>
      <c r="H165" s="50"/>
      <c r="I165" s="50"/>
      <c r="J165" s="50"/>
      <c r="K165" s="50"/>
      <c r="L165" s="50">
        <f t="shared" si="63"/>
        <v>0</v>
      </c>
      <c r="M165" s="50"/>
      <c r="N165" s="85"/>
      <c r="O165" s="159"/>
      <c r="P165" s="58"/>
      <c r="Q165" s="175" t="str">
        <f t="shared" si="64"/>
        <v/>
      </c>
      <c r="R165" s="159" t="s">
        <v>32</v>
      </c>
      <c r="S165" s="58"/>
      <c r="T165" s="176" t="str">
        <f t="shared" si="65"/>
        <v>人</v>
      </c>
      <c r="U165" s="97"/>
      <c r="V165" s="111">
        <f t="shared" si="53"/>
        <v>0</v>
      </c>
      <c r="W165" s="100"/>
    </row>
    <row r="166" spans="1:23" s="2" customFormat="1" ht="25.5" hidden="1" customHeight="1">
      <c r="A166" s="154"/>
      <c r="B166" s="21" t="str">
        <f>MID(A166,1,MIN(IF(ISERROR(FIND({"县","市","区"},A166)),4^8,FIND({"县","市","区"},A166))))</f>
        <v/>
      </c>
      <c r="C166" s="21" t="str">
        <f>IF(ISERROR(MID(A166,LEN(B166)+1,MAX(IF(ISERROR(FIND({"道","乡","镇","处","场","区"},A166,LEN(B166)+1)),0,(FIND({"道","乡","镇","处","场","区"},A166,LEN(B166)+1))))-LEN(B166))),"",MID(A166,LEN(B166)+1,MIN(IF(ISERROR(FIND({"道","乡","镇","处","场","区"},A166,LEN(B166)+3)),4^8,(FIND({"道","乡","镇","处","场","区"},A166,LEN(B166)+3))))-LEN(B166)))</f>
        <v/>
      </c>
      <c r="D166" s="21" t="str">
        <f t="array" ref="D166">IF(ISERROR(MID(A166,LEN(B166)+LEN(C166)+1,MAX(IF(ISERROR(FIND({"区","村","会","场"},A166,LEN(B166)+LEN(C166)+1)),0,(FIND({"区","村","会","场"},A166,LEN(B166)+LEN(C166)+1))))-LEN(B166)-LEN(C166))),"",MID(A166,LEN(B166)+LEN(C166)+1,MAX(IF(ISERROR(FIND({"区","村","会","场"},A166,LEN(B166)+LEN(C166)+3)),0,(FIND({"区","村","会","场"},A166,LEN(B166)+LEN(C166)+3))))-LEN(B166)-LEN(C166)))</f>
        <v/>
      </c>
      <c r="E166" s="50"/>
      <c r="F166" s="50" t="str">
        <f t="array" ref="F166">IF(G166="","","项")</f>
        <v/>
      </c>
      <c r="G166" s="50"/>
      <c r="H166" s="50"/>
      <c r="I166" s="50"/>
      <c r="J166" s="50"/>
      <c r="K166" s="50"/>
      <c r="L166" s="50">
        <f t="shared" si="63"/>
        <v>0</v>
      </c>
      <c r="M166" s="50"/>
      <c r="N166" s="85"/>
      <c r="O166" s="159"/>
      <c r="P166" s="58"/>
      <c r="Q166" s="175" t="str">
        <f t="shared" si="64"/>
        <v/>
      </c>
      <c r="R166" s="159" t="s">
        <v>32</v>
      </c>
      <c r="S166" s="58"/>
      <c r="T166" s="176" t="str">
        <f t="shared" si="65"/>
        <v>人</v>
      </c>
      <c r="U166" s="97"/>
      <c r="V166" s="111">
        <f t="shared" si="53"/>
        <v>0</v>
      </c>
      <c r="W166" s="100"/>
    </row>
    <row r="167" spans="1:23" s="2" customFormat="1" ht="25.5" hidden="1" customHeight="1">
      <c r="A167" s="154"/>
      <c r="B167" s="21" t="str">
        <f>MID(A167,1,MIN(IF(ISERROR(FIND({"县","市","区"},A167)),4^8,FIND({"县","市","区"},A167))))</f>
        <v/>
      </c>
      <c r="C167" s="21" t="str">
        <f>IF(ISERROR(MID(A167,LEN(B167)+1,MAX(IF(ISERROR(FIND({"道","乡","镇","处","场","区"},A167,LEN(B167)+1)),0,(FIND({"道","乡","镇","处","场","区"},A167,LEN(B167)+1))))-LEN(B167))),"",MID(A167,LEN(B167)+1,MIN(IF(ISERROR(FIND({"道","乡","镇","处","场","区"},A167,LEN(B167)+3)),4^8,(FIND({"道","乡","镇","处","场","区"},A167,LEN(B167)+3))))-LEN(B167)))</f>
        <v/>
      </c>
      <c r="D167" s="21" t="str">
        <f t="array" ref="D167">IF(ISERROR(MID(A167,LEN(B167)+LEN(C167)+1,MAX(IF(ISERROR(FIND({"区","村","会","场"},A167,LEN(B167)+LEN(C167)+1)),0,(FIND({"区","村","会","场"},A167,LEN(B167)+LEN(C167)+1))))-LEN(B167)-LEN(C167))),"",MID(A167,LEN(B167)+LEN(C167)+1,MAX(IF(ISERROR(FIND({"区","村","会","场"},A167,LEN(B167)+LEN(C167)+3)),0,(FIND({"区","村","会","场"},A167,LEN(B167)+LEN(C167)+3))))-LEN(B167)-LEN(C167)))</f>
        <v/>
      </c>
      <c r="E167" s="50"/>
      <c r="F167" s="50" t="str">
        <f t="array" ref="F167">IF(G167="","","项")</f>
        <v/>
      </c>
      <c r="G167" s="50"/>
      <c r="H167" s="50"/>
      <c r="I167" s="50"/>
      <c r="J167" s="50"/>
      <c r="K167" s="50"/>
      <c r="L167" s="50">
        <f t="shared" si="63"/>
        <v>0</v>
      </c>
      <c r="M167" s="50"/>
      <c r="N167" s="85"/>
      <c r="O167" s="159"/>
      <c r="P167" s="58"/>
      <c r="Q167" s="175" t="str">
        <f t="shared" si="64"/>
        <v/>
      </c>
      <c r="R167" s="159" t="s">
        <v>32</v>
      </c>
      <c r="S167" s="58"/>
      <c r="T167" s="176" t="str">
        <f t="shared" si="65"/>
        <v>人</v>
      </c>
      <c r="U167" s="97"/>
      <c r="V167" s="111">
        <f t="shared" si="53"/>
        <v>0</v>
      </c>
      <c r="W167" s="100"/>
    </row>
    <row r="168" spans="1:23" s="2" customFormat="1" ht="25.5" hidden="1" customHeight="1">
      <c r="A168" s="154"/>
      <c r="B168" s="21" t="str">
        <f>MID(A168,1,MIN(IF(ISERROR(FIND({"县","市","区"},A168)),4^8,FIND({"县","市","区"},A168))))</f>
        <v/>
      </c>
      <c r="C168" s="21" t="str">
        <f>IF(ISERROR(MID(A168,LEN(B168)+1,MAX(IF(ISERROR(FIND({"道","乡","镇","处","场","区"},A168,LEN(B168)+1)),0,(FIND({"道","乡","镇","处","场","区"},A168,LEN(B168)+1))))-LEN(B168))),"",MID(A168,LEN(B168)+1,MIN(IF(ISERROR(FIND({"道","乡","镇","处","场","区"},A168,LEN(B168)+3)),4^8,(FIND({"道","乡","镇","处","场","区"},A168,LEN(B168)+3))))-LEN(B168)))</f>
        <v/>
      </c>
      <c r="D168" s="21" t="str">
        <f t="array" ref="D168">IF(ISERROR(MID(A168,LEN(B168)+LEN(C168)+1,MAX(IF(ISERROR(FIND({"区","村","会","场"},A168,LEN(B168)+LEN(C168)+1)),0,(FIND({"区","村","会","场"},A168,LEN(B168)+LEN(C168)+1))))-LEN(B168)-LEN(C168))),"",MID(A168,LEN(B168)+LEN(C168)+1,MAX(IF(ISERROR(FIND({"区","村","会","场"},A168,LEN(B168)+LEN(C168)+3)),0,(FIND({"区","村","会","场"},A168,LEN(B168)+LEN(C168)+3))))-LEN(B168)-LEN(C168)))</f>
        <v/>
      </c>
      <c r="E168" s="50"/>
      <c r="F168" s="50" t="str">
        <f t="array" ref="F168">IF(G168="","","项")</f>
        <v/>
      </c>
      <c r="G168" s="50"/>
      <c r="H168" s="50"/>
      <c r="I168" s="50"/>
      <c r="J168" s="50"/>
      <c r="K168" s="50"/>
      <c r="L168" s="50">
        <f t="shared" si="63"/>
        <v>0</v>
      </c>
      <c r="M168" s="50"/>
      <c r="N168" s="85"/>
      <c r="O168" s="159"/>
      <c r="P168" s="58"/>
      <c r="Q168" s="175" t="str">
        <f t="shared" si="64"/>
        <v/>
      </c>
      <c r="R168" s="159" t="s">
        <v>32</v>
      </c>
      <c r="S168" s="58"/>
      <c r="T168" s="176" t="str">
        <f t="shared" si="65"/>
        <v>人</v>
      </c>
      <c r="U168" s="97"/>
      <c r="V168" s="111">
        <f t="shared" si="53"/>
        <v>0</v>
      </c>
      <c r="W168" s="100"/>
    </row>
    <row r="169" spans="1:23" s="2" customFormat="1" ht="25.5" hidden="1" customHeight="1">
      <c r="A169" s="154"/>
      <c r="B169" s="21" t="str">
        <f>MID(A169,1,MIN(IF(ISERROR(FIND({"县","市","区"},A169)),4^8,FIND({"县","市","区"},A169))))</f>
        <v/>
      </c>
      <c r="C169" s="21" t="str">
        <f>IF(ISERROR(MID(A169,LEN(B169)+1,MAX(IF(ISERROR(FIND({"道","乡","镇","处","场","区"},A169,LEN(B169)+1)),0,(FIND({"道","乡","镇","处","场","区"},A169,LEN(B169)+1))))-LEN(B169))),"",MID(A169,LEN(B169)+1,MIN(IF(ISERROR(FIND({"道","乡","镇","处","场","区"},A169,LEN(B169)+3)),4^8,(FIND({"道","乡","镇","处","场","区"},A169,LEN(B169)+3))))-LEN(B169)))</f>
        <v/>
      </c>
      <c r="D169" s="21" t="str">
        <f t="array" ref="D169">IF(ISERROR(MID(A169,LEN(B169)+LEN(C169)+1,MAX(IF(ISERROR(FIND({"区","村","会","场"},A169,LEN(B169)+LEN(C169)+1)),0,(FIND({"区","村","会","场"},A169,LEN(B169)+LEN(C169)+1))))-LEN(B169)-LEN(C169))),"",MID(A169,LEN(B169)+LEN(C169)+1,MAX(IF(ISERROR(FIND({"区","村","会","场"},A169,LEN(B169)+LEN(C169)+3)),0,(FIND({"区","村","会","场"},A169,LEN(B169)+LEN(C169)+3))))-LEN(B169)-LEN(C169)))</f>
        <v/>
      </c>
      <c r="E169" s="50"/>
      <c r="F169" s="50" t="str">
        <f t="array" ref="F169">IF(G169="","","项")</f>
        <v/>
      </c>
      <c r="G169" s="50"/>
      <c r="H169" s="50"/>
      <c r="I169" s="50"/>
      <c r="J169" s="50"/>
      <c r="K169" s="50"/>
      <c r="L169" s="50">
        <f t="shared" si="63"/>
        <v>0</v>
      </c>
      <c r="M169" s="50"/>
      <c r="N169" s="85"/>
      <c r="O169" s="159"/>
      <c r="P169" s="58"/>
      <c r="Q169" s="175" t="str">
        <f t="shared" si="64"/>
        <v/>
      </c>
      <c r="R169" s="159" t="s">
        <v>32</v>
      </c>
      <c r="S169" s="58"/>
      <c r="T169" s="176" t="str">
        <f t="shared" si="65"/>
        <v>人</v>
      </c>
      <c r="U169" s="97"/>
      <c r="V169" s="111">
        <f t="shared" si="53"/>
        <v>0</v>
      </c>
      <c r="W169" s="100"/>
    </row>
    <row r="170" spans="1:23" s="2" customFormat="1" ht="13.5" hidden="1" customHeight="1">
      <c r="A170" s="231" t="s">
        <v>126</v>
      </c>
      <c r="B170" s="232"/>
      <c r="C170" s="232"/>
      <c r="D170" s="232"/>
      <c r="E170" s="232"/>
      <c r="F170" s="232" t="s">
        <v>25</v>
      </c>
      <c r="G170" s="232">
        <f>SUM(G178:G186)</f>
        <v>0</v>
      </c>
      <c r="H170" s="232"/>
      <c r="I170" s="232"/>
      <c r="J170" s="232"/>
      <c r="K170" s="232"/>
      <c r="L170" s="232">
        <f t="shared" ref="L170:N170" si="66">SUM(L178:L186)</f>
        <v>0</v>
      </c>
      <c r="M170" s="232">
        <f t="shared" si="66"/>
        <v>0</v>
      </c>
      <c r="N170" s="232">
        <f t="shared" si="66"/>
        <v>0</v>
      </c>
      <c r="O170" s="88" t="s">
        <v>127</v>
      </c>
      <c r="P170" s="89">
        <f t="array" ref="P170">SUM(IF(ISERROR(SEARCH("卫生室（院）",O178:O186)),0,1)*P178:P186)</f>
        <v>0</v>
      </c>
      <c r="Q170" s="145" t="s">
        <v>128</v>
      </c>
      <c r="R170" s="88"/>
      <c r="S170" s="142"/>
      <c r="T170" s="145"/>
      <c r="U170" s="146"/>
      <c r="V170" s="111">
        <f t="shared" si="53"/>
        <v>0</v>
      </c>
      <c r="W170" s="100"/>
    </row>
    <row r="171" spans="1:23" s="2" customFormat="1" ht="13.5" hidden="1" customHeight="1">
      <c r="A171" s="231"/>
      <c r="B171" s="232"/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  <c r="M171" s="232"/>
      <c r="N171" s="232"/>
      <c r="O171" s="80" t="s">
        <v>129</v>
      </c>
      <c r="P171" s="81">
        <f t="array" ref="P171">SUM(IF(ISERROR(SEARCH("学校",O178:O186)),0,1)*P178:P186)</f>
        <v>0</v>
      </c>
      <c r="Q171" s="131" t="s">
        <v>128</v>
      </c>
      <c r="R171" s="80" t="s">
        <v>32</v>
      </c>
      <c r="S171" s="137">
        <f t="array" ref="S171">SUM(IF(ISERROR(SEARCH("受益移民",R178:R186)),0,1)*S178:S186)</f>
        <v>0</v>
      </c>
      <c r="T171" s="147" t="s">
        <v>33</v>
      </c>
      <c r="U171" s="146"/>
      <c r="V171" s="111">
        <f t="shared" si="53"/>
        <v>0</v>
      </c>
      <c r="W171" s="100"/>
    </row>
    <row r="172" spans="1:23" s="2" customFormat="1" ht="13.5" hidden="1" customHeight="1">
      <c r="A172" s="231"/>
      <c r="B172" s="232"/>
      <c r="C172" s="232"/>
      <c r="D172" s="232"/>
      <c r="E172" s="232"/>
      <c r="F172" s="232"/>
      <c r="G172" s="232"/>
      <c r="H172" s="232"/>
      <c r="I172" s="232"/>
      <c r="J172" s="232"/>
      <c r="K172" s="232"/>
      <c r="L172" s="232"/>
      <c r="M172" s="232"/>
      <c r="N172" s="232"/>
      <c r="O172" s="80" t="s">
        <v>130</v>
      </c>
      <c r="P172" s="81">
        <f t="array" ref="P172">SUM(IF(ISERROR(SEARCH("养老院",O178:O186)),0,1)*P178:P186)</f>
        <v>0</v>
      </c>
      <c r="Q172" s="131" t="s">
        <v>128</v>
      </c>
      <c r="R172" s="80"/>
      <c r="S172" s="137">
        <f t="array" ref="S172">SUM(IF(ISERROR(SEARCH("减少无卫生室的村",R178:R200)),0,1)*S178:S200)</f>
        <v>0</v>
      </c>
      <c r="T172" s="147"/>
      <c r="U172" s="146"/>
      <c r="V172" s="111">
        <f t="shared" si="53"/>
        <v>0</v>
      </c>
      <c r="W172" s="100"/>
    </row>
    <row r="173" spans="1:23" s="2" customFormat="1" ht="13.5" hidden="1" customHeight="1">
      <c r="A173" s="231"/>
      <c r="B173" s="232"/>
      <c r="C173" s="232"/>
      <c r="D173" s="232"/>
      <c r="E173" s="232"/>
      <c r="F173" s="232"/>
      <c r="G173" s="232"/>
      <c r="H173" s="232"/>
      <c r="I173" s="232"/>
      <c r="J173" s="232"/>
      <c r="K173" s="232"/>
      <c r="L173" s="232"/>
      <c r="M173" s="232"/>
      <c r="N173" s="232"/>
      <c r="O173" s="80" t="s">
        <v>131</v>
      </c>
      <c r="P173" s="81">
        <f t="array" ref="P173">SUM(IF(ISERROR(SEARCH("文体设施",O178:O186)),0,1)*P178:P186)</f>
        <v>0</v>
      </c>
      <c r="Q173" s="131" t="s">
        <v>53</v>
      </c>
      <c r="R173" s="80"/>
      <c r="S173" s="137"/>
      <c r="T173" s="147"/>
      <c r="U173" s="146"/>
      <c r="V173" s="111">
        <f t="shared" si="53"/>
        <v>0</v>
      </c>
      <c r="W173" s="100"/>
    </row>
    <row r="174" spans="1:23" s="2" customFormat="1" ht="13.5" hidden="1" customHeight="1">
      <c r="A174" s="231"/>
      <c r="B174" s="232"/>
      <c r="C174" s="232"/>
      <c r="D174" s="232"/>
      <c r="E174" s="232"/>
      <c r="F174" s="232"/>
      <c r="G174" s="232"/>
      <c r="H174" s="232"/>
      <c r="I174" s="232"/>
      <c r="J174" s="232"/>
      <c r="K174" s="232"/>
      <c r="L174" s="232"/>
      <c r="M174" s="232"/>
      <c r="N174" s="232"/>
      <c r="O174" s="80" t="s">
        <v>132</v>
      </c>
      <c r="P174" s="81">
        <f t="array" ref="P174">SUM(IF(ISERROR(SEARCH("农家书屋",O178:O186)),0,1)*P178:P186)</f>
        <v>0</v>
      </c>
      <c r="Q174" s="131" t="s">
        <v>53</v>
      </c>
      <c r="R174" s="80"/>
      <c r="S174" s="137"/>
      <c r="T174" s="147"/>
      <c r="U174" s="146"/>
      <c r="V174" s="111">
        <f t="shared" si="53"/>
        <v>0</v>
      </c>
      <c r="W174" s="100"/>
    </row>
    <row r="175" spans="1:23" s="2" customFormat="1" ht="13.5" hidden="1" customHeight="1">
      <c r="A175" s="231"/>
      <c r="B175" s="232"/>
      <c r="C175" s="232"/>
      <c r="D175" s="232"/>
      <c r="E175" s="232"/>
      <c r="F175" s="232"/>
      <c r="G175" s="232"/>
      <c r="H175" s="232"/>
      <c r="I175" s="232"/>
      <c r="J175" s="232"/>
      <c r="K175" s="232"/>
      <c r="L175" s="232"/>
      <c r="M175" s="232"/>
      <c r="N175" s="232"/>
      <c r="O175" s="80" t="s">
        <v>133</v>
      </c>
      <c r="P175" s="81">
        <f t="array" ref="P175">SUM(IF(ISERROR(SEARCH("村级服务中心",O178:O186)),0,1)*P178:P186)</f>
        <v>0</v>
      </c>
      <c r="Q175" s="131" t="s">
        <v>128</v>
      </c>
      <c r="R175" s="80"/>
      <c r="S175" s="137"/>
      <c r="T175" s="147"/>
      <c r="U175" s="146"/>
      <c r="V175" s="111">
        <f t="shared" si="53"/>
        <v>0</v>
      </c>
      <c r="W175" s="100"/>
    </row>
    <row r="176" spans="1:23" s="2" customFormat="1" ht="13.5" hidden="1" customHeight="1">
      <c r="A176" s="231"/>
      <c r="B176" s="232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  <c r="O176" s="80" t="s">
        <v>134</v>
      </c>
      <c r="P176" s="81">
        <f t="array" ref="P176">SUM(IF(ISERROR(SEARCH("公厕",O178:O186)),0,1)*P178:P186)</f>
        <v>0</v>
      </c>
      <c r="Q176" s="131" t="s">
        <v>128</v>
      </c>
      <c r="R176" s="80"/>
      <c r="S176" s="137"/>
      <c r="T176" s="147"/>
      <c r="U176" s="146"/>
      <c r="V176" s="111">
        <f t="shared" si="53"/>
        <v>0</v>
      </c>
      <c r="W176" s="100"/>
    </row>
    <row r="177" spans="1:23" s="2" customFormat="1" ht="13.5" hidden="1" customHeight="1">
      <c r="A177" s="231"/>
      <c r="B177" s="232"/>
      <c r="C177" s="232"/>
      <c r="D177" s="232"/>
      <c r="E177" s="232"/>
      <c r="F177" s="232"/>
      <c r="G177" s="232"/>
      <c r="H177" s="232"/>
      <c r="I177" s="232"/>
      <c r="J177" s="232"/>
      <c r="K177" s="232"/>
      <c r="L177" s="232"/>
      <c r="M177" s="232"/>
      <c r="N177" s="232"/>
      <c r="O177" s="90" t="s">
        <v>58</v>
      </c>
      <c r="P177" s="91">
        <f t="array" ref="P177">SUM(IF(ISERROR(SEARCH("其他",O178:O186)),0,1)*P178:P186)</f>
        <v>0</v>
      </c>
      <c r="Q177" s="179" t="s">
        <v>53</v>
      </c>
      <c r="R177" s="80"/>
      <c r="S177" s="139"/>
      <c r="T177" s="147"/>
      <c r="U177" s="146"/>
      <c r="V177" s="111">
        <f t="shared" si="53"/>
        <v>0</v>
      </c>
      <c r="W177" s="100"/>
    </row>
    <row r="178" spans="1:23" s="2" customFormat="1" ht="25.5" hidden="1" customHeight="1">
      <c r="A178" s="177"/>
      <c r="B178" s="178" t="str">
        <f>MID(A178,1,MIN(IF(ISERROR(FIND({"县","市","区"},A178)),4^8,FIND({"县","市","区"},A178))))</f>
        <v/>
      </c>
      <c r="C178" s="178" t="str">
        <f>IF(ISERROR(MID(A178,LEN(B178)+1,MAX(IF(ISERROR(FIND({"道","乡","镇","处","场","区"},A178,LEN(B178)+1)),0,(FIND({"道","乡","镇","处","场","区"},A178,LEN(B178)+1))))-LEN(B178))),"",MID(A178,LEN(B178)+1,MIN(IF(ISERROR(FIND({"道","乡","镇","处","场","区"},A178,LEN(B178)+3)),4^8,(FIND({"道","乡","镇","处","场","区"},A178,LEN(B178)+3))))-LEN(B178)))</f>
        <v/>
      </c>
      <c r="D178" s="178" t="str">
        <f t="array" ref="D178">IF(ISERROR(MID(A178,LEN(B178)+LEN(C178)+1,MAX(IF(ISERROR(FIND({"区","村","会","场"},A178,LEN(B178)+LEN(C178)+1)),0,(FIND({"区","村","会","场"},A178,LEN(B178)+LEN(C178)+1))))-LEN(B178)-LEN(C178))),"",MID(A178,LEN(B178)+LEN(C178)+1,MAX(IF(ISERROR(FIND({"区","村","会","场"},A178,LEN(B178)+LEN(C178)+3)),0,(FIND({"区","村","会","场"},A178,LEN(B178)+LEN(C178)+3))))-LEN(B178)-LEN(C178)))</f>
        <v/>
      </c>
      <c r="E178" s="49"/>
      <c r="F178" s="49" t="str">
        <f t="array" ref="F178">IF(G178="","","项")</f>
        <v/>
      </c>
      <c r="G178" s="49"/>
      <c r="H178" s="49"/>
      <c r="I178" s="49"/>
      <c r="J178" s="49"/>
      <c r="K178" s="49"/>
      <c r="L178" s="49">
        <f t="shared" ref="L178:L186" si="67">SUM(M178:N178)</f>
        <v>0</v>
      </c>
      <c r="M178" s="49"/>
      <c r="N178" s="84"/>
      <c r="O178" s="168"/>
      <c r="P178" s="169"/>
      <c r="Q178" s="183" t="str">
        <f t="shared" ref="Q178:Q186" si="68">IF(O178="新型农村合作医疗","人",IF(O178="医疗设备购置","件",IF(O178="修建村卫生室","平方米",IF(O178="卫生室（院）","平方米",IF(O178="","","宗")))))</f>
        <v/>
      </c>
      <c r="R178" s="168" t="s">
        <v>32</v>
      </c>
      <c r="S178" s="169"/>
      <c r="T178" s="180" t="str">
        <f t="shared" ref="T178:T186" si="69">IF(R178="受益移民","人",IF(R178="","","个"))</f>
        <v>人</v>
      </c>
      <c r="U178" s="97"/>
      <c r="V178" s="111">
        <f t="shared" si="53"/>
        <v>0</v>
      </c>
      <c r="W178" s="100"/>
    </row>
    <row r="179" spans="1:23" s="2" customFormat="1" ht="25.5" hidden="1" customHeight="1">
      <c r="A179" s="177"/>
      <c r="B179" s="178" t="str">
        <f>MID(A179,1,MIN(IF(ISERROR(FIND({"县","市","区"},A179)),4^8,FIND({"县","市","区"},A179))))</f>
        <v/>
      </c>
      <c r="C179" s="178" t="str">
        <f>IF(ISERROR(MID(A179,LEN(B179)+1,MAX(IF(ISERROR(FIND({"道","乡","镇","处","场","区"},A179,LEN(B179)+1)),0,(FIND({"道","乡","镇","处","场","区"},A179,LEN(B179)+1))))-LEN(B179))),"",MID(A179,LEN(B179)+1,MIN(IF(ISERROR(FIND({"道","乡","镇","处","场","区"},A179,LEN(B179)+3)),4^8,(FIND({"道","乡","镇","处","场","区"},A179,LEN(B179)+3))))-LEN(B179)))</f>
        <v/>
      </c>
      <c r="D179" s="178" t="str">
        <f t="array" ref="D179">IF(ISERROR(MID(A179,LEN(B179)+LEN(C179)+1,MAX(IF(ISERROR(FIND({"区","村","会","场"},A179,LEN(B179)+LEN(C179)+1)),0,(FIND({"区","村","会","场"},A179,LEN(B179)+LEN(C179)+1))))-LEN(B179)-LEN(C179))),"",MID(A179,LEN(B179)+LEN(C179)+1,MAX(IF(ISERROR(FIND({"区","村","会","场"},A179,LEN(B179)+LEN(C179)+3)),0,(FIND({"区","村","会","场"},A179,LEN(B179)+LEN(C179)+3))))-LEN(B179)-LEN(C179)))</f>
        <v/>
      </c>
      <c r="E179" s="49"/>
      <c r="F179" s="49" t="str">
        <f t="array" ref="F179">IF(G179="","","项")</f>
        <v/>
      </c>
      <c r="G179" s="49"/>
      <c r="H179" s="49"/>
      <c r="I179" s="49"/>
      <c r="J179" s="49"/>
      <c r="K179" s="49"/>
      <c r="L179" s="49">
        <f t="shared" si="67"/>
        <v>0</v>
      </c>
      <c r="M179" s="49"/>
      <c r="N179" s="84"/>
      <c r="O179" s="168"/>
      <c r="P179" s="169"/>
      <c r="Q179" s="183" t="str">
        <f t="shared" si="68"/>
        <v/>
      </c>
      <c r="R179" s="168" t="s">
        <v>32</v>
      </c>
      <c r="S179" s="169"/>
      <c r="T179" s="180" t="str">
        <f t="shared" si="69"/>
        <v>人</v>
      </c>
      <c r="U179" s="97"/>
      <c r="V179" s="111">
        <f t="shared" si="53"/>
        <v>0</v>
      </c>
      <c r="W179" s="100"/>
    </row>
    <row r="180" spans="1:23" s="2" customFormat="1" ht="25.5" hidden="1" customHeight="1">
      <c r="A180" s="177"/>
      <c r="B180" s="178" t="str">
        <f>MID(A180,1,MIN(IF(ISERROR(FIND({"县","市","区"},A180)),4^8,FIND({"县","市","区"},A180))))</f>
        <v/>
      </c>
      <c r="C180" s="178" t="str">
        <f>IF(ISERROR(MID(A180,LEN(B180)+1,MAX(IF(ISERROR(FIND({"道","乡","镇","处","场","区"},A180,LEN(B180)+1)),0,(FIND({"道","乡","镇","处","场","区"},A180,LEN(B180)+1))))-LEN(B180))),"",MID(A180,LEN(B180)+1,MIN(IF(ISERROR(FIND({"道","乡","镇","处","场","区"},A180,LEN(B180)+3)),4^8,(FIND({"道","乡","镇","处","场","区"},A180,LEN(B180)+3))))-LEN(B180)))</f>
        <v/>
      </c>
      <c r="D180" s="178" t="str">
        <f t="array" ref="D180">IF(ISERROR(MID(A180,LEN(B180)+LEN(C180)+1,MAX(IF(ISERROR(FIND({"区","村","会","场"},A180,LEN(B180)+LEN(C180)+1)),0,(FIND({"区","村","会","场"},A180,LEN(B180)+LEN(C180)+1))))-LEN(B180)-LEN(C180))),"",MID(A180,LEN(B180)+LEN(C180)+1,MAX(IF(ISERROR(FIND({"区","村","会","场"},A180,LEN(B180)+LEN(C180)+3)),0,(FIND({"区","村","会","场"},A180,LEN(B180)+LEN(C180)+3))))-LEN(B180)-LEN(C180)))</f>
        <v/>
      </c>
      <c r="E180" s="49"/>
      <c r="F180" s="49" t="str">
        <f t="array" ref="F180">IF(G180="","","项")</f>
        <v/>
      </c>
      <c r="G180" s="49"/>
      <c r="H180" s="49"/>
      <c r="I180" s="49"/>
      <c r="J180" s="49"/>
      <c r="K180" s="49"/>
      <c r="L180" s="49">
        <f t="shared" si="67"/>
        <v>0</v>
      </c>
      <c r="M180" s="49"/>
      <c r="N180" s="84"/>
      <c r="O180" s="168"/>
      <c r="P180" s="169"/>
      <c r="Q180" s="183" t="str">
        <f t="shared" si="68"/>
        <v/>
      </c>
      <c r="R180" s="168" t="s">
        <v>32</v>
      </c>
      <c r="S180" s="169"/>
      <c r="T180" s="180" t="str">
        <f t="shared" si="69"/>
        <v>人</v>
      </c>
      <c r="U180" s="97"/>
      <c r="V180" s="111">
        <f t="shared" si="53"/>
        <v>0</v>
      </c>
      <c r="W180" s="100"/>
    </row>
    <row r="181" spans="1:23" s="2" customFormat="1" ht="25.5" hidden="1" customHeight="1">
      <c r="A181" s="177"/>
      <c r="B181" s="178" t="str">
        <f>MID(A181,1,MIN(IF(ISERROR(FIND({"县","市","区"},A181)),4^8,FIND({"县","市","区"},A181))))</f>
        <v/>
      </c>
      <c r="C181" s="178" t="str">
        <f>IF(ISERROR(MID(A181,LEN(B181)+1,MAX(IF(ISERROR(FIND({"道","乡","镇","处","场","区"},A181,LEN(B181)+1)),0,(FIND({"道","乡","镇","处","场","区"},A181,LEN(B181)+1))))-LEN(B181))),"",MID(A181,LEN(B181)+1,MIN(IF(ISERROR(FIND({"道","乡","镇","处","场","区"},A181,LEN(B181)+3)),4^8,(FIND({"道","乡","镇","处","场","区"},A181,LEN(B181)+3))))-LEN(B181)))</f>
        <v/>
      </c>
      <c r="D181" s="178" t="str">
        <f t="array" ref="D181">IF(ISERROR(MID(A181,LEN(B181)+LEN(C181)+1,MAX(IF(ISERROR(FIND({"区","村","会","场"},A181,LEN(B181)+LEN(C181)+1)),0,(FIND({"区","村","会","场"},A181,LEN(B181)+LEN(C181)+1))))-LEN(B181)-LEN(C181))),"",MID(A181,LEN(B181)+LEN(C181)+1,MAX(IF(ISERROR(FIND({"区","村","会","场"},A181,LEN(B181)+LEN(C181)+3)),0,(FIND({"区","村","会","场"},A181,LEN(B181)+LEN(C181)+3))))-LEN(B181)-LEN(C181)))</f>
        <v/>
      </c>
      <c r="E181" s="49"/>
      <c r="F181" s="49" t="str">
        <f t="array" ref="F181">IF(G181="","","项")</f>
        <v/>
      </c>
      <c r="G181" s="49"/>
      <c r="H181" s="49"/>
      <c r="I181" s="49"/>
      <c r="J181" s="49"/>
      <c r="K181" s="49"/>
      <c r="L181" s="49">
        <f t="shared" si="67"/>
        <v>0</v>
      </c>
      <c r="M181" s="49"/>
      <c r="N181" s="84"/>
      <c r="O181" s="168"/>
      <c r="P181" s="169"/>
      <c r="Q181" s="183" t="str">
        <f t="shared" si="68"/>
        <v/>
      </c>
      <c r="R181" s="168" t="s">
        <v>32</v>
      </c>
      <c r="S181" s="169"/>
      <c r="T181" s="180" t="str">
        <f t="shared" si="69"/>
        <v>人</v>
      </c>
      <c r="U181" s="97"/>
      <c r="V181" s="111">
        <f t="shared" si="53"/>
        <v>0</v>
      </c>
      <c r="W181" s="100"/>
    </row>
    <row r="182" spans="1:23" s="2" customFormat="1" ht="25.5" hidden="1" customHeight="1">
      <c r="A182" s="177"/>
      <c r="B182" s="178" t="str">
        <f>MID(A182,1,MIN(IF(ISERROR(FIND({"县","市","区"},A182)),4^8,FIND({"县","市","区"},A182))))</f>
        <v/>
      </c>
      <c r="C182" s="178" t="str">
        <f>IF(ISERROR(MID(A182,LEN(B182)+1,MAX(IF(ISERROR(FIND({"道","乡","镇","处","场","区"},A182,LEN(B182)+1)),0,(FIND({"道","乡","镇","处","场","区"},A182,LEN(B182)+1))))-LEN(B182))),"",MID(A182,LEN(B182)+1,MIN(IF(ISERROR(FIND({"道","乡","镇","处","场","区"},A182,LEN(B182)+3)),4^8,(FIND({"道","乡","镇","处","场","区"},A182,LEN(B182)+3))))-LEN(B182)))</f>
        <v/>
      </c>
      <c r="D182" s="178" t="str">
        <f t="array" ref="D182">IF(ISERROR(MID(A182,LEN(B182)+LEN(C182)+1,MAX(IF(ISERROR(FIND({"区","村","会","场"},A182,LEN(B182)+LEN(C182)+1)),0,(FIND({"区","村","会","场"},A182,LEN(B182)+LEN(C182)+1))))-LEN(B182)-LEN(C182))),"",MID(A182,LEN(B182)+LEN(C182)+1,MAX(IF(ISERROR(FIND({"区","村","会","场"},A182,LEN(B182)+LEN(C182)+3)),0,(FIND({"区","村","会","场"},A182,LEN(B182)+LEN(C182)+3))))-LEN(B182)-LEN(C182)))</f>
        <v/>
      </c>
      <c r="E182" s="49"/>
      <c r="F182" s="49" t="str">
        <f t="array" ref="F182">IF(G182="","","项")</f>
        <v/>
      </c>
      <c r="G182" s="49"/>
      <c r="H182" s="49"/>
      <c r="I182" s="49"/>
      <c r="J182" s="49"/>
      <c r="K182" s="49"/>
      <c r="L182" s="49">
        <f t="shared" si="67"/>
        <v>0</v>
      </c>
      <c r="M182" s="49"/>
      <c r="N182" s="84"/>
      <c r="O182" s="168"/>
      <c r="P182" s="169"/>
      <c r="Q182" s="183" t="str">
        <f t="shared" si="68"/>
        <v/>
      </c>
      <c r="R182" s="168" t="s">
        <v>32</v>
      </c>
      <c r="S182" s="169"/>
      <c r="T182" s="180" t="str">
        <f t="shared" si="69"/>
        <v>人</v>
      </c>
      <c r="U182" s="97"/>
      <c r="V182" s="111">
        <f t="shared" si="53"/>
        <v>0</v>
      </c>
      <c r="W182" s="100"/>
    </row>
    <row r="183" spans="1:23" s="2" customFormat="1" ht="25.5" hidden="1" customHeight="1">
      <c r="A183" s="177"/>
      <c r="B183" s="178" t="str">
        <f>MID(A183,1,MIN(IF(ISERROR(FIND({"县","市","区"},A183)),4^8,FIND({"县","市","区"},A183))))</f>
        <v/>
      </c>
      <c r="C183" s="178" t="str">
        <f>IF(ISERROR(MID(A183,LEN(B183)+1,MAX(IF(ISERROR(FIND({"道","乡","镇","处","场","区"},A183,LEN(B183)+1)),0,(FIND({"道","乡","镇","处","场","区"},A183,LEN(B183)+1))))-LEN(B183))),"",MID(A183,LEN(B183)+1,MIN(IF(ISERROR(FIND({"道","乡","镇","处","场","区"},A183,LEN(B183)+3)),4^8,(FIND({"道","乡","镇","处","场","区"},A183,LEN(B183)+3))))-LEN(B183)))</f>
        <v/>
      </c>
      <c r="D183" s="178" t="str">
        <f t="array" ref="D183">IF(ISERROR(MID(A183,LEN(B183)+LEN(C183)+1,MAX(IF(ISERROR(FIND({"区","村","会","场"},A183,LEN(B183)+LEN(C183)+1)),0,(FIND({"区","村","会","场"},A183,LEN(B183)+LEN(C183)+1))))-LEN(B183)-LEN(C183))),"",MID(A183,LEN(B183)+LEN(C183)+1,MAX(IF(ISERROR(FIND({"区","村","会","场"},A183,LEN(B183)+LEN(C183)+3)),0,(FIND({"区","村","会","场"},A183,LEN(B183)+LEN(C183)+3))))-LEN(B183)-LEN(C183)))</f>
        <v/>
      </c>
      <c r="E183" s="49"/>
      <c r="F183" s="49" t="str">
        <f t="array" ref="F183">IF(G183="","","项")</f>
        <v/>
      </c>
      <c r="G183" s="49"/>
      <c r="H183" s="49"/>
      <c r="I183" s="49"/>
      <c r="J183" s="49"/>
      <c r="K183" s="49"/>
      <c r="L183" s="49">
        <f t="shared" si="67"/>
        <v>0</v>
      </c>
      <c r="M183" s="49"/>
      <c r="N183" s="84"/>
      <c r="O183" s="168"/>
      <c r="P183" s="169"/>
      <c r="Q183" s="183" t="str">
        <f t="shared" si="68"/>
        <v/>
      </c>
      <c r="R183" s="168" t="s">
        <v>32</v>
      </c>
      <c r="S183" s="169"/>
      <c r="T183" s="180" t="str">
        <f t="shared" si="69"/>
        <v>人</v>
      </c>
      <c r="U183" s="97"/>
      <c r="V183" s="111">
        <f t="shared" si="53"/>
        <v>0</v>
      </c>
      <c r="W183" s="100"/>
    </row>
    <row r="184" spans="1:23" s="2" customFormat="1" ht="25.5" hidden="1" customHeight="1">
      <c r="A184" s="177"/>
      <c r="B184" s="178" t="str">
        <f>MID(A184,1,MIN(IF(ISERROR(FIND({"县","市","区"},A184)),4^8,FIND({"县","市","区"},A184))))</f>
        <v/>
      </c>
      <c r="C184" s="178" t="str">
        <f>IF(ISERROR(MID(A184,LEN(B184)+1,MAX(IF(ISERROR(FIND({"道","乡","镇","处","场","区"},A184,LEN(B184)+1)),0,(FIND({"道","乡","镇","处","场","区"},A184,LEN(B184)+1))))-LEN(B184))),"",MID(A184,LEN(B184)+1,MIN(IF(ISERROR(FIND({"道","乡","镇","处","场","区"},A184,LEN(B184)+3)),4^8,(FIND({"道","乡","镇","处","场","区"},A184,LEN(B184)+3))))-LEN(B184)))</f>
        <v/>
      </c>
      <c r="D184" s="178" t="str">
        <f t="array" ref="D184">IF(ISERROR(MID(A184,LEN(B184)+LEN(C184)+1,MAX(IF(ISERROR(FIND({"区","村","会","场"},A184,LEN(B184)+LEN(C184)+1)),0,(FIND({"区","村","会","场"},A184,LEN(B184)+LEN(C184)+1))))-LEN(B184)-LEN(C184))),"",MID(A184,LEN(B184)+LEN(C184)+1,MAX(IF(ISERROR(FIND({"区","村","会","场"},A184,LEN(B184)+LEN(C184)+3)),0,(FIND({"区","村","会","场"},A184,LEN(B184)+LEN(C184)+3))))-LEN(B184)-LEN(C184)))</f>
        <v/>
      </c>
      <c r="E184" s="49"/>
      <c r="F184" s="49" t="str">
        <f t="array" ref="F184">IF(G184="","","项")</f>
        <v/>
      </c>
      <c r="G184" s="49"/>
      <c r="H184" s="49"/>
      <c r="I184" s="49"/>
      <c r="J184" s="49"/>
      <c r="K184" s="49"/>
      <c r="L184" s="49">
        <f t="shared" si="67"/>
        <v>0</v>
      </c>
      <c r="M184" s="49"/>
      <c r="N184" s="84"/>
      <c r="O184" s="168"/>
      <c r="P184" s="169"/>
      <c r="Q184" s="183" t="str">
        <f t="shared" si="68"/>
        <v/>
      </c>
      <c r="R184" s="168" t="s">
        <v>32</v>
      </c>
      <c r="S184" s="169"/>
      <c r="T184" s="180" t="str">
        <f t="shared" si="69"/>
        <v>人</v>
      </c>
      <c r="U184" s="97"/>
      <c r="V184" s="111">
        <f t="shared" si="53"/>
        <v>0</v>
      </c>
      <c r="W184" s="100"/>
    </row>
    <row r="185" spans="1:23" s="2" customFormat="1" ht="25.5" hidden="1" customHeight="1">
      <c r="A185" s="177"/>
      <c r="B185" s="178" t="str">
        <f>MID(A185,1,MIN(IF(ISERROR(FIND({"县","市","区"},A185)),4^8,FIND({"县","市","区"},A185))))</f>
        <v/>
      </c>
      <c r="C185" s="178" t="str">
        <f>IF(ISERROR(MID(A185,LEN(B185)+1,MAX(IF(ISERROR(FIND({"道","乡","镇","处","场","区"},A185,LEN(B185)+1)),0,(FIND({"道","乡","镇","处","场","区"},A185,LEN(B185)+1))))-LEN(B185))),"",MID(A185,LEN(B185)+1,MIN(IF(ISERROR(FIND({"道","乡","镇","处","场","区"},A185,LEN(B185)+3)),4^8,(FIND({"道","乡","镇","处","场","区"},A185,LEN(B185)+3))))-LEN(B185)))</f>
        <v/>
      </c>
      <c r="D185" s="178" t="str">
        <f t="array" ref="D185">IF(ISERROR(MID(A185,LEN(B185)+LEN(C185)+1,MAX(IF(ISERROR(FIND({"区","村","会","场"},A185,LEN(B185)+LEN(C185)+1)),0,(FIND({"区","村","会","场"},A185,LEN(B185)+LEN(C185)+1))))-LEN(B185)-LEN(C185))),"",MID(A185,LEN(B185)+LEN(C185)+1,MAX(IF(ISERROR(FIND({"区","村","会","场"},A185,LEN(B185)+LEN(C185)+3)),0,(FIND({"区","村","会","场"},A185,LEN(B185)+LEN(C185)+3))))-LEN(B185)-LEN(C185)))</f>
        <v/>
      </c>
      <c r="E185" s="49"/>
      <c r="F185" s="49" t="str">
        <f t="array" ref="F185">IF(G185="","","项")</f>
        <v/>
      </c>
      <c r="G185" s="49"/>
      <c r="H185" s="49"/>
      <c r="I185" s="49"/>
      <c r="J185" s="49"/>
      <c r="K185" s="49"/>
      <c r="L185" s="49">
        <f t="shared" si="67"/>
        <v>0</v>
      </c>
      <c r="M185" s="49"/>
      <c r="N185" s="84"/>
      <c r="O185" s="168"/>
      <c r="P185" s="169"/>
      <c r="Q185" s="183" t="str">
        <f t="shared" si="68"/>
        <v/>
      </c>
      <c r="R185" s="168" t="s">
        <v>32</v>
      </c>
      <c r="S185" s="169"/>
      <c r="T185" s="180" t="str">
        <f t="shared" si="69"/>
        <v>人</v>
      </c>
      <c r="U185" s="97"/>
      <c r="V185" s="111">
        <f t="shared" si="53"/>
        <v>0</v>
      </c>
      <c r="W185" s="100"/>
    </row>
    <row r="186" spans="1:23" s="2" customFormat="1" ht="25.5" hidden="1" customHeight="1">
      <c r="A186" s="177"/>
      <c r="B186" s="178" t="str">
        <f>MID(A186,1,MIN(IF(ISERROR(FIND({"县","市","区"},A186)),4^8,FIND({"县","市","区"},A186))))</f>
        <v/>
      </c>
      <c r="C186" s="178" t="str">
        <f>IF(ISERROR(MID(A186,LEN(B186)+1,MAX(IF(ISERROR(FIND({"道","乡","镇","处","场","区"},A186,LEN(B186)+1)),0,(FIND({"道","乡","镇","处","场","区"},A186,LEN(B186)+1))))-LEN(B186))),"",MID(A186,LEN(B186)+1,MIN(IF(ISERROR(FIND({"道","乡","镇","处","场","区"},A186,LEN(B186)+3)),4^8,(FIND({"道","乡","镇","处","场","区"},A186,LEN(B186)+3))))-LEN(B186)))</f>
        <v/>
      </c>
      <c r="D186" s="178" t="str">
        <f t="array" ref="D186">IF(ISERROR(MID(A186,LEN(B186)+LEN(C186)+1,MAX(IF(ISERROR(FIND({"区","村","会","场"},A186,LEN(B186)+LEN(C186)+1)),0,(FIND({"区","村","会","场"},A186,LEN(B186)+LEN(C186)+1))))-LEN(B186)-LEN(C186))),"",MID(A186,LEN(B186)+LEN(C186)+1,MAX(IF(ISERROR(FIND({"区","村","会","场"},A186,LEN(B186)+LEN(C186)+3)),0,(FIND({"区","村","会","场"},A186,LEN(B186)+LEN(C186)+3))))-LEN(B186)-LEN(C186)))</f>
        <v/>
      </c>
      <c r="E186" s="49"/>
      <c r="F186" s="49" t="str">
        <f t="array" ref="F186">IF(G186="","","项")</f>
        <v/>
      </c>
      <c r="G186" s="49"/>
      <c r="H186" s="49"/>
      <c r="I186" s="49"/>
      <c r="J186" s="49"/>
      <c r="K186" s="49"/>
      <c r="L186" s="49">
        <f t="shared" si="67"/>
        <v>0</v>
      </c>
      <c r="M186" s="49"/>
      <c r="N186" s="84"/>
      <c r="O186" s="168"/>
      <c r="P186" s="169"/>
      <c r="Q186" s="183" t="str">
        <f t="shared" si="68"/>
        <v/>
      </c>
      <c r="R186" s="168" t="s">
        <v>32</v>
      </c>
      <c r="S186" s="169"/>
      <c r="T186" s="180" t="str">
        <f t="shared" si="69"/>
        <v>人</v>
      </c>
      <c r="U186" s="97"/>
      <c r="V186" s="111">
        <f t="shared" si="53"/>
        <v>0</v>
      </c>
      <c r="W186" s="100"/>
    </row>
    <row r="187" spans="1:23" s="2" customFormat="1" ht="13.5" customHeight="1">
      <c r="A187" s="231" t="s">
        <v>135</v>
      </c>
      <c r="B187" s="232"/>
      <c r="C187" s="232"/>
      <c r="D187" s="232"/>
      <c r="E187" s="232"/>
      <c r="F187" s="232" t="s">
        <v>25</v>
      </c>
      <c r="G187" s="232">
        <f>SUM(G195:G200)</f>
        <v>2</v>
      </c>
      <c r="H187" s="232"/>
      <c r="I187" s="232"/>
      <c r="J187" s="232"/>
      <c r="K187" s="232"/>
      <c r="L187" s="232">
        <f t="shared" ref="L187:N187" si="70">SUM(L195:L200)</f>
        <v>18.36</v>
      </c>
      <c r="M187" s="232">
        <f t="shared" si="70"/>
        <v>18.36</v>
      </c>
      <c r="N187" s="232">
        <f t="shared" si="70"/>
        <v>0</v>
      </c>
      <c r="O187" s="88" t="s">
        <v>136</v>
      </c>
      <c r="P187" s="89">
        <f t="array" ref="P187">SUM(IF(ISERROR(SEARCH("污水处理",O195:O200)),0,1)*P195:P200)</f>
        <v>0</v>
      </c>
      <c r="Q187" s="182" t="s">
        <v>124</v>
      </c>
      <c r="R187" s="88"/>
      <c r="S187" s="142"/>
      <c r="T187" s="145"/>
      <c r="U187" s="146"/>
      <c r="V187" s="111">
        <f t="shared" si="53"/>
        <v>20.36</v>
      </c>
      <c r="W187" s="100"/>
    </row>
    <row r="188" spans="1:23" s="2" customFormat="1" ht="13.5" customHeight="1">
      <c r="A188" s="231"/>
      <c r="B188" s="232"/>
      <c r="C188" s="232"/>
      <c r="D188" s="232"/>
      <c r="E188" s="232"/>
      <c r="F188" s="232"/>
      <c r="G188" s="232"/>
      <c r="H188" s="232"/>
      <c r="I188" s="232"/>
      <c r="J188" s="232"/>
      <c r="K188" s="232"/>
      <c r="L188" s="232"/>
      <c r="M188" s="232"/>
      <c r="N188" s="232"/>
      <c r="O188" s="80" t="s">
        <v>137</v>
      </c>
      <c r="P188" s="81">
        <f t="array" ref="P188">SUM(IF(ISERROR(SEARCH("改水改厕",O195:O200)),0,1)*P195:P200)</f>
        <v>0</v>
      </c>
      <c r="Q188" s="131" t="s">
        <v>138</v>
      </c>
      <c r="R188" s="80" t="s">
        <v>32</v>
      </c>
      <c r="S188" s="137">
        <f t="array" ref="S188">SUM(IF(ISERROR(SEARCH("受益移民",R195:R200)),0,1)*S195:S200)</f>
        <v>292</v>
      </c>
      <c r="T188" s="147" t="s">
        <v>33</v>
      </c>
      <c r="U188" s="146"/>
      <c r="V188" s="111">
        <f t="shared" si="53"/>
        <v>292</v>
      </c>
      <c r="W188" s="100"/>
    </row>
    <row r="189" spans="1:23" s="2" customFormat="1" ht="13.5" hidden="1" customHeight="1">
      <c r="A189" s="231"/>
      <c r="B189" s="232"/>
      <c r="C189" s="232"/>
      <c r="D189" s="232"/>
      <c r="E189" s="232"/>
      <c r="F189" s="232"/>
      <c r="G189" s="232"/>
      <c r="H189" s="232"/>
      <c r="I189" s="232"/>
      <c r="J189" s="232"/>
      <c r="K189" s="232"/>
      <c r="L189" s="232"/>
      <c r="M189" s="232"/>
      <c r="N189" s="232"/>
      <c r="O189" s="80" t="s">
        <v>139</v>
      </c>
      <c r="P189" s="81">
        <f t="array" ref="P189">SUM(IF(ISERROR(SEARCH("绿化工程",O195:O200)),0,1)*P195:P200)</f>
        <v>0</v>
      </c>
      <c r="Q189" s="131" t="s">
        <v>53</v>
      </c>
      <c r="R189" s="80"/>
      <c r="S189" s="137"/>
      <c r="T189" s="147"/>
      <c r="U189" s="146"/>
      <c r="V189" s="111">
        <f t="shared" si="53"/>
        <v>0</v>
      </c>
      <c r="W189" s="100"/>
    </row>
    <row r="190" spans="1:23" s="2" customFormat="1" ht="13.5" customHeight="1">
      <c r="A190" s="231"/>
      <c r="B190" s="232"/>
      <c r="C190" s="232"/>
      <c r="D190" s="232"/>
      <c r="E190" s="232"/>
      <c r="F190" s="232"/>
      <c r="G190" s="232"/>
      <c r="H190" s="232"/>
      <c r="I190" s="232"/>
      <c r="J190" s="232"/>
      <c r="K190" s="232"/>
      <c r="L190" s="232"/>
      <c r="M190" s="232"/>
      <c r="N190" s="232"/>
      <c r="O190" s="80" t="s">
        <v>140</v>
      </c>
      <c r="P190" s="81">
        <f t="array" ref="P190">SUM(IF(ISERROR(SEARCH("亮化工程",O195:O200)),0,1)*P195:P200)</f>
        <v>2</v>
      </c>
      <c r="Q190" s="131" t="s">
        <v>53</v>
      </c>
      <c r="R190" s="80"/>
      <c r="S190" s="137"/>
      <c r="T190" s="147"/>
      <c r="U190" s="146"/>
      <c r="V190" s="111">
        <f t="shared" si="53"/>
        <v>2</v>
      </c>
      <c r="W190" s="100"/>
    </row>
    <row r="191" spans="1:23" s="2" customFormat="1" ht="13.5" hidden="1" customHeight="1">
      <c r="A191" s="231"/>
      <c r="B191" s="232"/>
      <c r="C191" s="232"/>
      <c r="D191" s="232"/>
      <c r="E191" s="232"/>
      <c r="F191" s="232"/>
      <c r="G191" s="232"/>
      <c r="H191" s="232"/>
      <c r="I191" s="232"/>
      <c r="J191" s="232"/>
      <c r="K191" s="232"/>
      <c r="L191" s="232"/>
      <c r="M191" s="232"/>
      <c r="N191" s="232"/>
      <c r="O191" s="80" t="s">
        <v>141</v>
      </c>
      <c r="P191" s="81">
        <f t="array" ref="P191">SUM(IF(ISERROR(SEARCH("垃圾处理",O195:O200)),0,1)*P195:P200)</f>
        <v>0</v>
      </c>
      <c r="Q191" s="131" t="s">
        <v>124</v>
      </c>
      <c r="R191" s="80"/>
      <c r="S191" s="137"/>
      <c r="T191" s="147"/>
      <c r="U191" s="146"/>
      <c r="V191" s="111">
        <f t="shared" si="53"/>
        <v>0</v>
      </c>
      <c r="W191" s="100"/>
    </row>
    <row r="192" spans="1:23" s="2" customFormat="1" ht="13.5" hidden="1" customHeight="1">
      <c r="A192" s="231"/>
      <c r="B192" s="232"/>
      <c r="C192" s="232"/>
      <c r="D192" s="232"/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80" t="s">
        <v>142</v>
      </c>
      <c r="P192" s="81">
        <f t="array" ref="P192">SUM(IF(ISERROR(SEARCH("村内区间道硬化",O195:O200)),0,1)*P195:P200)</f>
        <v>0</v>
      </c>
      <c r="Q192" s="131" t="s">
        <v>56</v>
      </c>
      <c r="R192" s="80"/>
      <c r="S192" s="137"/>
      <c r="T192" s="147"/>
      <c r="U192" s="146"/>
      <c r="V192" s="111">
        <f t="shared" si="53"/>
        <v>0</v>
      </c>
      <c r="W192" s="100"/>
    </row>
    <row r="193" spans="1:23" s="2" customFormat="1" ht="13.5" hidden="1" customHeight="1">
      <c r="A193" s="231"/>
      <c r="B193" s="232"/>
      <c r="C193" s="232"/>
      <c r="D193" s="232"/>
      <c r="E193" s="232"/>
      <c r="F193" s="232"/>
      <c r="G193" s="232"/>
      <c r="H193" s="232"/>
      <c r="I193" s="232"/>
      <c r="J193" s="232"/>
      <c r="K193" s="232"/>
      <c r="L193" s="232"/>
      <c r="M193" s="232"/>
      <c r="N193" s="232"/>
      <c r="O193" s="80" t="s">
        <v>143</v>
      </c>
      <c r="P193" s="81">
        <f t="array" ref="P193">SUM(IF(ISERROR(SEARCH("危房改造",O195:O200)),0,1)*P195:P200)</f>
        <v>0</v>
      </c>
      <c r="Q193" s="131" t="s">
        <v>128</v>
      </c>
      <c r="R193" s="80"/>
      <c r="S193" s="137"/>
      <c r="T193" s="147"/>
      <c r="U193" s="146"/>
      <c r="V193" s="111">
        <f t="shared" si="53"/>
        <v>0</v>
      </c>
      <c r="W193" s="100"/>
    </row>
    <row r="194" spans="1:23" s="2" customFormat="1" ht="13.5" customHeight="1">
      <c r="A194" s="231"/>
      <c r="B194" s="232"/>
      <c r="C194" s="232"/>
      <c r="D194" s="232"/>
      <c r="E194" s="232"/>
      <c r="F194" s="232"/>
      <c r="G194" s="232"/>
      <c r="H194" s="232"/>
      <c r="I194" s="232"/>
      <c r="J194" s="232"/>
      <c r="K194" s="232"/>
      <c r="L194" s="232"/>
      <c r="M194" s="232"/>
      <c r="N194" s="232"/>
      <c r="O194" s="90" t="s">
        <v>58</v>
      </c>
      <c r="P194" s="91">
        <f t="array" ref="P194">SUM(IF(ISERROR(SEARCH("其他",O195:O200)),0,1)*P195:P200)</f>
        <v>1</v>
      </c>
      <c r="Q194" s="179" t="s">
        <v>53</v>
      </c>
      <c r="R194" s="90"/>
      <c r="S194" s="149"/>
      <c r="T194" s="148"/>
      <c r="U194" s="146"/>
      <c r="V194" s="111">
        <f t="shared" si="53"/>
        <v>1</v>
      </c>
      <c r="W194" s="100"/>
    </row>
    <row r="195" spans="1:23" s="2" customFormat="1" ht="25.5" customHeight="1">
      <c r="A195" s="154" t="s">
        <v>254</v>
      </c>
      <c r="B195" s="21" t="s">
        <v>255</v>
      </c>
      <c r="C195" s="21" t="s">
        <v>75</v>
      </c>
      <c r="D195" s="21" t="s">
        <v>255</v>
      </c>
      <c r="E195" s="50" t="s">
        <v>29</v>
      </c>
      <c r="F195" s="50" t="s">
        <v>25</v>
      </c>
      <c r="G195" s="50">
        <v>1</v>
      </c>
      <c r="H195" s="50"/>
      <c r="I195" s="50"/>
      <c r="J195" s="50"/>
      <c r="K195" s="50"/>
      <c r="L195" s="50">
        <v>3.19</v>
      </c>
      <c r="M195" s="50">
        <v>3.19</v>
      </c>
      <c r="N195" s="85"/>
      <c r="O195" s="159" t="s">
        <v>58</v>
      </c>
      <c r="P195" s="58">
        <v>1</v>
      </c>
      <c r="Q195" s="175" t="s">
        <v>124</v>
      </c>
      <c r="R195" s="159" t="s">
        <v>32</v>
      </c>
      <c r="S195" s="58" t="s">
        <v>256</v>
      </c>
      <c r="T195" s="176" t="s">
        <v>33</v>
      </c>
      <c r="U195" s="97"/>
      <c r="V195" s="111">
        <f t="shared" si="53"/>
        <v>118.19</v>
      </c>
      <c r="W195" s="100"/>
    </row>
    <row r="196" spans="1:23" s="2" customFormat="1" ht="25.5" customHeight="1">
      <c r="A196" s="154" t="s">
        <v>257</v>
      </c>
      <c r="B196" s="21" t="s">
        <v>258</v>
      </c>
      <c r="C196" s="21" t="s">
        <v>75</v>
      </c>
      <c r="D196" s="21" t="s">
        <v>258</v>
      </c>
      <c r="E196" s="50" t="s">
        <v>29</v>
      </c>
      <c r="F196" s="50" t="s">
        <v>25</v>
      </c>
      <c r="G196" s="50">
        <v>1</v>
      </c>
      <c r="H196" s="50" t="s">
        <v>224</v>
      </c>
      <c r="I196" s="50"/>
      <c r="J196" s="50"/>
      <c r="K196" s="50"/>
      <c r="L196" s="50">
        <v>9.17</v>
      </c>
      <c r="M196" s="50">
        <v>9.17</v>
      </c>
      <c r="N196" s="85">
        <v>0</v>
      </c>
      <c r="O196" s="159" t="s">
        <v>140</v>
      </c>
      <c r="P196" s="58">
        <v>1</v>
      </c>
      <c r="Q196" s="175" t="s">
        <v>53</v>
      </c>
      <c r="R196" s="159" t="s">
        <v>32</v>
      </c>
      <c r="S196" s="58" t="s">
        <v>259</v>
      </c>
      <c r="T196" s="176" t="s">
        <v>33</v>
      </c>
      <c r="U196" s="97"/>
      <c r="V196" s="111">
        <f t="shared" si="53"/>
        <v>164.17</v>
      </c>
      <c r="W196" s="100"/>
    </row>
    <row r="197" spans="1:23" s="2" customFormat="1" ht="25.5" customHeight="1">
      <c r="A197" s="154" t="s">
        <v>260</v>
      </c>
      <c r="B197" s="21" t="s">
        <v>261</v>
      </c>
      <c r="C197" s="21" t="s">
        <v>75</v>
      </c>
      <c r="D197" s="21" t="s">
        <v>261</v>
      </c>
      <c r="E197" s="50" t="s">
        <v>34</v>
      </c>
      <c r="F197" s="50" t="s">
        <v>25</v>
      </c>
      <c r="G197" s="50" t="s">
        <v>228</v>
      </c>
      <c r="H197" s="50" t="s">
        <v>224</v>
      </c>
      <c r="I197" s="50"/>
      <c r="J197" s="50"/>
      <c r="K197" s="50"/>
      <c r="L197" s="50">
        <v>6</v>
      </c>
      <c r="M197" s="50">
        <v>6</v>
      </c>
      <c r="N197" s="85"/>
      <c r="O197" s="159" t="s">
        <v>140</v>
      </c>
      <c r="P197" s="58">
        <v>1</v>
      </c>
      <c r="Q197" s="175" t="s">
        <v>53</v>
      </c>
      <c r="R197" s="159" t="s">
        <v>32</v>
      </c>
      <c r="S197" s="58" t="s">
        <v>253</v>
      </c>
      <c r="T197" s="176" t="s">
        <v>33</v>
      </c>
      <c r="U197" s="97"/>
      <c r="V197" s="111">
        <f t="shared" si="53"/>
        <v>34</v>
      </c>
      <c r="W197" s="100"/>
    </row>
    <row r="198" spans="1:23" s="2" customFormat="1" ht="25.5" hidden="1" customHeight="1">
      <c r="A198" s="154"/>
      <c r="B198" s="21" t="str">
        <f>MID(A198,1,MIN(IF(ISERROR(FIND({"县","市","区"},A198)),4^8,FIND({"县","市","区"},A198))))</f>
        <v/>
      </c>
      <c r="C198" s="21" t="str">
        <f>IF(ISERROR(MID(A198,LEN(B198)+1,MAX(IF(ISERROR(FIND({"道","乡","镇","处","场","区"},A198,LEN(B198)+1)),0,(FIND({"道","乡","镇","处","场","区"},A198,LEN(B198)+1))))-LEN(B198))),"",MID(A198,LEN(B198)+1,MIN(IF(ISERROR(FIND({"道","乡","镇","处","场","区"},A198,LEN(B198)+3)),4^8,(FIND({"道","乡","镇","处","场","区"},A198,LEN(B198)+3))))-LEN(B198)))</f>
        <v/>
      </c>
      <c r="D198" s="21" t="str">
        <f t="array" ref="D198">IF(ISERROR(MID(A198,LEN(B198)+LEN(C198)+1,MAX(IF(ISERROR(FIND({"区","村","会","场"},A198,LEN(B198)+LEN(C198)+1)),0,(FIND({"区","村","会","场"},A198,LEN(B198)+LEN(C198)+1))))-LEN(B198)-LEN(C198))),"",MID(A198,LEN(B198)+LEN(C198)+1,MAX(IF(ISERROR(FIND({"区","村","会","场"},A198,LEN(B198)+LEN(C198)+3)),0,(FIND({"区","村","会","场"},A198,LEN(B198)+LEN(C198)+3))))-LEN(B198)-LEN(C198)))</f>
        <v/>
      </c>
      <c r="E198" s="50"/>
      <c r="F198" s="50" t="str">
        <f t="array" ref="F198">IF(G198="","","项")</f>
        <v/>
      </c>
      <c r="G198" s="50"/>
      <c r="H198" s="50"/>
      <c r="I198" s="50"/>
      <c r="J198" s="50"/>
      <c r="K198" s="50"/>
      <c r="L198" s="50">
        <f t="shared" ref="L198:L200" si="71">SUM(M198:N198)</f>
        <v>0</v>
      </c>
      <c r="M198" s="50"/>
      <c r="N198" s="85"/>
      <c r="O198" s="159"/>
      <c r="P198" s="58"/>
      <c r="Q198" s="175" t="str">
        <f t="shared" ref="Q198:Q200" si="72">IF(O198="污水处理","处",IF(O198="垃圾池","个",IF(O198="其他","宗",IF(O198="通信广播类其他","宗",IF(O198="","","宗")))))</f>
        <v/>
      </c>
      <c r="R198" s="159" t="s">
        <v>32</v>
      </c>
      <c r="S198" s="58"/>
      <c r="T198" s="176" t="str">
        <f t="shared" ref="T198:T200" si="73">IF(R198="受益移民","人",IF(R198="受益牲畜","头",""))</f>
        <v>人</v>
      </c>
      <c r="U198" s="97"/>
      <c r="V198" s="111">
        <f t="shared" si="53"/>
        <v>0</v>
      </c>
      <c r="W198" s="100"/>
    </row>
    <row r="199" spans="1:23" s="2" customFormat="1" ht="25.5" hidden="1" customHeight="1">
      <c r="A199" s="154"/>
      <c r="B199" s="21" t="str">
        <f>MID(A199,1,MIN(IF(ISERROR(FIND({"县","市","区"},A199)),4^8,FIND({"县","市","区"},A199))))</f>
        <v/>
      </c>
      <c r="C199" s="21" t="str">
        <f>IF(ISERROR(MID(A199,LEN(B199)+1,MAX(IF(ISERROR(FIND({"道","乡","镇","处","场","区"},A199,LEN(B199)+1)),0,(FIND({"道","乡","镇","处","场","区"},A199,LEN(B199)+1))))-LEN(B199))),"",MID(A199,LEN(B199)+1,MIN(IF(ISERROR(FIND({"道","乡","镇","处","场","区"},A199,LEN(B199)+3)),4^8,(FIND({"道","乡","镇","处","场","区"},A199,LEN(B199)+3))))-LEN(B199)))</f>
        <v/>
      </c>
      <c r="D199" s="21" t="str">
        <f t="array" ref="D199">IF(ISERROR(MID(A199,LEN(B199)+LEN(C199)+1,MAX(IF(ISERROR(FIND({"区","村","会","场"},A199,LEN(B199)+LEN(C199)+1)),0,(FIND({"区","村","会","场"},A199,LEN(B199)+LEN(C199)+1))))-LEN(B199)-LEN(C199))),"",MID(A199,LEN(B199)+LEN(C199)+1,MAX(IF(ISERROR(FIND({"区","村","会","场"},A199,LEN(B199)+LEN(C199)+3)),0,(FIND({"区","村","会","场"},A199,LEN(B199)+LEN(C199)+3))))-LEN(B199)-LEN(C199)))</f>
        <v/>
      </c>
      <c r="E199" s="50"/>
      <c r="F199" s="50" t="str">
        <f t="array" ref="F199">IF(G199="","","项")</f>
        <v/>
      </c>
      <c r="G199" s="50"/>
      <c r="H199" s="50"/>
      <c r="I199" s="50"/>
      <c r="J199" s="50"/>
      <c r="K199" s="50"/>
      <c r="L199" s="50">
        <f t="shared" si="71"/>
        <v>0</v>
      </c>
      <c r="M199" s="50"/>
      <c r="N199" s="85"/>
      <c r="O199" s="159"/>
      <c r="P199" s="58"/>
      <c r="Q199" s="175" t="str">
        <f t="shared" si="72"/>
        <v/>
      </c>
      <c r="R199" s="159" t="s">
        <v>32</v>
      </c>
      <c r="S199" s="58"/>
      <c r="T199" s="176" t="str">
        <f t="shared" si="73"/>
        <v>人</v>
      </c>
      <c r="U199" s="97"/>
      <c r="V199" s="111">
        <f t="shared" ref="V199:V231" si="74">S199+P199+L199+G199</f>
        <v>0</v>
      </c>
      <c r="W199" s="100"/>
    </row>
    <row r="200" spans="1:23" s="2" customFormat="1" ht="25.5" hidden="1" customHeight="1">
      <c r="A200" s="154"/>
      <c r="B200" s="21" t="str">
        <f>MID(A200,1,MIN(IF(ISERROR(FIND({"县","市","区"},A200)),4^8,FIND({"县","市","区"},A200))))</f>
        <v/>
      </c>
      <c r="C200" s="21" t="str">
        <f>IF(ISERROR(MID(A200,LEN(B200)+1,MAX(IF(ISERROR(FIND({"道","乡","镇","处","场","区"},A200,LEN(B200)+1)),0,(FIND({"道","乡","镇","处","场","区"},A200,LEN(B200)+1))))-LEN(B200))),"",MID(A200,LEN(B200)+1,MIN(IF(ISERROR(FIND({"道","乡","镇","处","场","区"},A200,LEN(B200)+3)),4^8,(FIND({"道","乡","镇","处","场","区"},A200,LEN(B200)+3))))-LEN(B200)))</f>
        <v/>
      </c>
      <c r="D200" s="21" t="str">
        <f t="array" ref="D200">IF(ISERROR(MID(A200,LEN(B200)+LEN(C200)+1,MAX(IF(ISERROR(FIND({"区","村","会","场"},A200,LEN(B200)+LEN(C200)+1)),0,(FIND({"区","村","会","场"},A200,LEN(B200)+LEN(C200)+1))))-LEN(B200)-LEN(C200))),"",MID(A200,LEN(B200)+LEN(C200)+1,MAX(IF(ISERROR(FIND({"区","村","会","场"},A200,LEN(B200)+LEN(C200)+3)),0,(FIND({"区","村","会","场"},A200,LEN(B200)+LEN(C200)+3))))-LEN(B200)-LEN(C200)))</f>
        <v/>
      </c>
      <c r="E200" s="50"/>
      <c r="F200" s="50" t="str">
        <f t="array" ref="F200">IF(G200="","","项")</f>
        <v/>
      </c>
      <c r="G200" s="50"/>
      <c r="H200" s="50"/>
      <c r="I200" s="50"/>
      <c r="J200" s="50"/>
      <c r="K200" s="50"/>
      <c r="L200" s="50">
        <f t="shared" si="71"/>
        <v>0</v>
      </c>
      <c r="M200" s="50"/>
      <c r="N200" s="85"/>
      <c r="O200" s="159"/>
      <c r="P200" s="58"/>
      <c r="Q200" s="175" t="str">
        <f t="shared" si="72"/>
        <v/>
      </c>
      <c r="R200" s="159" t="s">
        <v>32</v>
      </c>
      <c r="S200" s="58"/>
      <c r="T200" s="176" t="str">
        <f t="shared" si="73"/>
        <v>人</v>
      </c>
      <c r="U200" s="97"/>
      <c r="V200" s="111">
        <f t="shared" si="74"/>
        <v>0</v>
      </c>
      <c r="W200" s="100"/>
    </row>
    <row r="201" spans="1:23" s="7" customFormat="1" ht="21.75" hidden="1" customHeight="1">
      <c r="A201" s="33" t="s">
        <v>145</v>
      </c>
      <c r="B201" s="34"/>
      <c r="C201" s="34"/>
      <c r="D201" s="34"/>
      <c r="E201" s="34"/>
      <c r="F201" s="34" t="s">
        <v>25</v>
      </c>
      <c r="G201" s="36">
        <f>G202+G212+G218+G223</f>
        <v>0</v>
      </c>
      <c r="H201" s="34"/>
      <c r="I201" s="34"/>
      <c r="J201" s="34"/>
      <c r="K201" s="36"/>
      <c r="L201" s="36">
        <f>L202+L212+L218+L223</f>
        <v>0</v>
      </c>
      <c r="M201" s="36">
        <f>M202+M212+M218+M223</f>
        <v>0</v>
      </c>
      <c r="N201" s="36">
        <f>N202+N212+N218</f>
        <v>0</v>
      </c>
      <c r="O201" s="77"/>
      <c r="P201" s="78"/>
      <c r="Q201" s="121"/>
      <c r="R201" s="192"/>
      <c r="S201" s="156"/>
      <c r="T201" s="193"/>
      <c r="U201" s="194"/>
      <c r="V201" s="111">
        <f t="shared" si="74"/>
        <v>0</v>
      </c>
      <c r="W201" s="126"/>
    </row>
    <row r="202" spans="1:23" s="2" customFormat="1" ht="13.5" hidden="1" customHeight="1">
      <c r="A202" s="231" t="s">
        <v>146</v>
      </c>
      <c r="B202" s="232"/>
      <c r="C202" s="232"/>
      <c r="D202" s="232"/>
      <c r="E202" s="232"/>
      <c r="F202" s="232" t="s">
        <v>25</v>
      </c>
      <c r="G202" s="232">
        <f>SUM(G205:G211)</f>
        <v>0</v>
      </c>
      <c r="H202" s="232"/>
      <c r="I202" s="232"/>
      <c r="J202" s="232"/>
      <c r="K202" s="232"/>
      <c r="L202" s="232">
        <f t="shared" ref="L202:N202" si="75">SUM(L205:L211)</f>
        <v>0</v>
      </c>
      <c r="M202" s="232">
        <f t="shared" si="75"/>
        <v>0</v>
      </c>
      <c r="N202" s="232">
        <f t="shared" si="75"/>
        <v>0</v>
      </c>
      <c r="O202" s="88" t="s">
        <v>147</v>
      </c>
      <c r="P202" s="89"/>
      <c r="Q202" s="145" t="s">
        <v>148</v>
      </c>
      <c r="R202" s="88"/>
      <c r="S202" s="142"/>
      <c r="T202" s="145"/>
      <c r="U202" s="146"/>
      <c r="V202" s="111">
        <f t="shared" si="74"/>
        <v>0</v>
      </c>
      <c r="W202" s="100"/>
    </row>
    <row r="203" spans="1:23" s="2" customFormat="1" ht="13.5" hidden="1" customHeight="1">
      <c r="A203" s="231"/>
      <c r="B203" s="232"/>
      <c r="C203" s="232"/>
      <c r="D203" s="232"/>
      <c r="E203" s="232"/>
      <c r="F203" s="232"/>
      <c r="G203" s="232"/>
      <c r="H203" s="232"/>
      <c r="I203" s="232"/>
      <c r="J203" s="232"/>
      <c r="K203" s="232"/>
      <c r="L203" s="232"/>
      <c r="M203" s="232"/>
      <c r="N203" s="232"/>
      <c r="O203" s="185" t="s">
        <v>149</v>
      </c>
      <c r="P203" s="186">
        <f t="array" ref="P203">SUM(IF(ISERROR(SEARCH("就业技能培训",O205:O211)),0,1)*P205:P211)</f>
        <v>0</v>
      </c>
      <c r="Q203" s="195" t="s">
        <v>148</v>
      </c>
      <c r="R203" s="80" t="s">
        <v>150</v>
      </c>
      <c r="S203" s="137">
        <f t="array" ref="S203">SUM(IF(ISERROR(SEARCH("培训移民",R205:R211)),0,1)*S205:S211)</f>
        <v>0</v>
      </c>
      <c r="T203" s="147" t="s">
        <v>33</v>
      </c>
      <c r="U203" s="146"/>
      <c r="V203" s="111">
        <f t="shared" si="74"/>
        <v>0</v>
      </c>
      <c r="W203" s="100"/>
    </row>
    <row r="204" spans="1:23" s="2" customFormat="1" ht="13.5" hidden="1" customHeight="1">
      <c r="A204" s="228"/>
      <c r="B204" s="234"/>
      <c r="C204" s="234"/>
      <c r="D204" s="234"/>
      <c r="E204" s="234"/>
      <c r="F204" s="234"/>
      <c r="G204" s="234"/>
      <c r="H204" s="234"/>
      <c r="I204" s="234"/>
      <c r="J204" s="234"/>
      <c r="K204" s="234"/>
      <c r="L204" s="234"/>
      <c r="M204" s="234"/>
      <c r="N204" s="234"/>
      <c r="O204" s="90" t="s">
        <v>151</v>
      </c>
      <c r="P204" s="91">
        <f t="array" ref="P204">SUM(IF(ISERROR(SEARCH("劳动技能类其他培训",O205:O211)),0,1)*P205:P211)</f>
        <v>0</v>
      </c>
      <c r="Q204" s="148" t="s">
        <v>148</v>
      </c>
      <c r="R204" s="90"/>
      <c r="S204" s="171"/>
      <c r="T204" s="148"/>
      <c r="U204" s="146"/>
      <c r="V204" s="111">
        <f t="shared" si="74"/>
        <v>0</v>
      </c>
      <c r="W204" s="100"/>
    </row>
    <row r="205" spans="1:23" s="2" customFormat="1" ht="25.5" hidden="1" customHeight="1">
      <c r="A205" s="177"/>
      <c r="B205" s="178" t="str">
        <f>MID(A205,1,MIN(IF(ISERROR(FIND({"县","市","区"},A205)),4^8,FIND({"县","市","区"},A205))))</f>
        <v/>
      </c>
      <c r="C205" s="178" t="str">
        <f>IF(ISERROR(MID(A205,LEN(B205)+1,MAX(IF(ISERROR(FIND({"道","乡","镇","处","场","区"},A205,LEN(B205)+1)),0,(FIND({"道","乡","镇","处","场","区"},A205,LEN(B205)+1))))-LEN(B205))),"",MID(A205,LEN(B205)+1,MIN(IF(ISERROR(FIND({"道","乡","镇","处","场","区"},A205,LEN(B205)+3)),4^8,(FIND({"道","乡","镇","处","场","区"},A205,LEN(B205)+3))))-LEN(B205)))</f>
        <v/>
      </c>
      <c r="D205" s="178" t="str">
        <f t="array" ref="D205">IF(ISERROR(MID(A205,LEN(B205)+LEN(C205)+1,MAX(IF(ISERROR(FIND({"区","村","会","场"},A205,LEN(B205)+LEN(C205)+1)),0,(FIND({"区","村","会","场"},A205,LEN(B205)+LEN(C205)+1))))-LEN(B205)-LEN(C205))),"",MID(A205,LEN(B205)+LEN(C205)+1,MAX(IF(ISERROR(FIND({"区","村","会","场"},A205,LEN(B205)+LEN(C205)+3)),0,(FIND({"区","村","会","场"},A205,LEN(B205)+LEN(C205)+3))))-LEN(B205)-LEN(C205)))</f>
        <v/>
      </c>
      <c r="E205" s="49"/>
      <c r="F205" s="49" t="str">
        <f t="array" ref="F205">IF(G205="","","项")</f>
        <v/>
      </c>
      <c r="G205" s="49"/>
      <c r="H205" s="49"/>
      <c r="I205" s="49"/>
      <c r="J205" s="49"/>
      <c r="K205" s="49"/>
      <c r="L205" s="49">
        <f t="shared" ref="L205:L211" si="76">SUM(M205:N205)</f>
        <v>0</v>
      </c>
      <c r="M205" s="49"/>
      <c r="N205" s="84"/>
      <c r="O205" s="166"/>
      <c r="P205" s="53"/>
      <c r="Q205" s="196" t="str">
        <f t="shared" ref="Q205:Q211" si="77">IF(O205="","","人.次")</f>
        <v/>
      </c>
      <c r="R205" s="168" t="s">
        <v>150</v>
      </c>
      <c r="S205" s="169"/>
      <c r="T205" s="180" t="str">
        <f t="shared" ref="T205:T211" si="78">IF(R205="","","人")</f>
        <v>人</v>
      </c>
      <c r="V205" s="111">
        <f t="shared" si="74"/>
        <v>0</v>
      </c>
    </row>
    <row r="206" spans="1:23" s="2" customFormat="1" ht="25.5" hidden="1" customHeight="1">
      <c r="A206" s="177"/>
      <c r="B206" s="178" t="str">
        <f>MID(A206,1,MIN(IF(ISERROR(FIND({"县","市","区"},A206)),4^8,FIND({"县","市","区"},A206))))</f>
        <v/>
      </c>
      <c r="C206" s="178" t="str">
        <f>IF(ISERROR(MID(A206,LEN(B206)+1,MAX(IF(ISERROR(FIND({"道","乡","镇","处","场","区"},A206,LEN(B206)+1)),0,(FIND({"道","乡","镇","处","场","区"},A206,LEN(B206)+1))))-LEN(B206))),"",MID(A206,LEN(B206)+1,MIN(IF(ISERROR(FIND({"道","乡","镇","处","场","区"},A206,LEN(B206)+3)),4^8,(FIND({"道","乡","镇","处","场","区"},A206,LEN(B206)+3))))-LEN(B206)))</f>
        <v/>
      </c>
      <c r="D206" s="178" t="str">
        <f t="array" ref="D206">IF(ISERROR(MID(A206,LEN(B206)+LEN(C206)+1,MAX(IF(ISERROR(FIND({"区","村","会","场"},A206,LEN(B206)+LEN(C206)+1)),0,(FIND({"区","村","会","场"},A206,LEN(B206)+LEN(C206)+1))))-LEN(B206)-LEN(C206))),"",MID(A206,LEN(B206)+LEN(C206)+1,MAX(IF(ISERROR(FIND({"区","村","会","场"},A206,LEN(B206)+LEN(C206)+3)),0,(FIND({"区","村","会","场"},A206,LEN(B206)+LEN(C206)+3))))-LEN(B206)-LEN(C206)))</f>
        <v/>
      </c>
      <c r="E206" s="49"/>
      <c r="F206" s="49" t="str">
        <f t="array" ref="F206">IF(G206="","","项")</f>
        <v/>
      </c>
      <c r="G206" s="49"/>
      <c r="H206" s="49"/>
      <c r="I206" s="49"/>
      <c r="J206" s="49"/>
      <c r="K206" s="49"/>
      <c r="L206" s="49">
        <f t="shared" si="76"/>
        <v>0</v>
      </c>
      <c r="M206" s="49"/>
      <c r="N206" s="84"/>
      <c r="O206" s="166"/>
      <c r="P206" s="53"/>
      <c r="Q206" s="196" t="str">
        <f t="shared" si="77"/>
        <v/>
      </c>
      <c r="R206" s="168" t="s">
        <v>150</v>
      </c>
      <c r="S206" s="169"/>
      <c r="T206" s="180" t="str">
        <f t="shared" si="78"/>
        <v>人</v>
      </c>
      <c r="U206" s="97"/>
      <c r="V206" s="111">
        <f t="shared" si="74"/>
        <v>0</v>
      </c>
      <c r="W206" s="100"/>
    </row>
    <row r="207" spans="1:23" s="2" customFormat="1" ht="25.5" hidden="1" customHeight="1">
      <c r="A207" s="177"/>
      <c r="B207" s="178" t="str">
        <f>MID(A207,1,MIN(IF(ISERROR(FIND({"县","市","区"},A207)),4^8,FIND({"县","市","区"},A207))))</f>
        <v/>
      </c>
      <c r="C207" s="178" t="str">
        <f>IF(ISERROR(MID(A207,LEN(B207)+1,MAX(IF(ISERROR(FIND({"道","乡","镇","处","场","区"},A207,LEN(B207)+1)),0,(FIND({"道","乡","镇","处","场","区"},A207,LEN(B207)+1))))-LEN(B207))),"",MID(A207,LEN(B207)+1,MIN(IF(ISERROR(FIND({"道","乡","镇","处","场","区"},A207,LEN(B207)+3)),4^8,(FIND({"道","乡","镇","处","场","区"},A207,LEN(B207)+3))))-LEN(B207)))</f>
        <v/>
      </c>
      <c r="D207" s="178" t="str">
        <f t="array" ref="D207">IF(ISERROR(MID(A207,LEN(B207)+LEN(C207)+1,MAX(IF(ISERROR(FIND({"区","村","会","场"},A207,LEN(B207)+LEN(C207)+1)),0,(FIND({"区","村","会","场"},A207,LEN(B207)+LEN(C207)+1))))-LEN(B207)-LEN(C207))),"",MID(A207,LEN(B207)+LEN(C207)+1,MAX(IF(ISERROR(FIND({"区","村","会","场"},A207,LEN(B207)+LEN(C207)+3)),0,(FIND({"区","村","会","场"},A207,LEN(B207)+LEN(C207)+3))))-LEN(B207)-LEN(C207)))</f>
        <v/>
      </c>
      <c r="E207" s="49"/>
      <c r="F207" s="49" t="str">
        <f t="array" ref="F207">IF(G207="","","项")</f>
        <v/>
      </c>
      <c r="G207" s="49"/>
      <c r="H207" s="49"/>
      <c r="I207" s="49"/>
      <c r="J207" s="49"/>
      <c r="K207" s="49"/>
      <c r="L207" s="49">
        <f t="shared" si="76"/>
        <v>0</v>
      </c>
      <c r="M207" s="49"/>
      <c r="N207" s="84"/>
      <c r="O207" s="166"/>
      <c r="P207" s="53"/>
      <c r="Q207" s="196" t="str">
        <f t="shared" si="77"/>
        <v/>
      </c>
      <c r="R207" s="168" t="s">
        <v>150</v>
      </c>
      <c r="S207" s="169"/>
      <c r="T207" s="180" t="str">
        <f t="shared" si="78"/>
        <v>人</v>
      </c>
      <c r="U207" s="97"/>
      <c r="V207" s="111">
        <f t="shared" si="74"/>
        <v>0</v>
      </c>
      <c r="W207" s="100"/>
    </row>
    <row r="208" spans="1:23" s="2" customFormat="1" ht="25.5" hidden="1" customHeight="1">
      <c r="A208" s="177"/>
      <c r="B208" s="178" t="str">
        <f>MID(A208,1,MIN(IF(ISERROR(FIND({"县","市","区"},A208)),4^8,FIND({"县","市","区"},A208))))</f>
        <v/>
      </c>
      <c r="C208" s="178" t="str">
        <f>IF(ISERROR(MID(A208,LEN(B208)+1,MAX(IF(ISERROR(FIND({"道","乡","镇","处","场","区"},A208,LEN(B208)+1)),0,(FIND({"道","乡","镇","处","场","区"},A208,LEN(B208)+1))))-LEN(B208))),"",MID(A208,LEN(B208)+1,MIN(IF(ISERROR(FIND({"道","乡","镇","处","场","区"},A208,LEN(B208)+3)),4^8,(FIND({"道","乡","镇","处","场","区"},A208,LEN(B208)+3))))-LEN(B208)))</f>
        <v/>
      </c>
      <c r="D208" s="178" t="str">
        <f t="array" ref="D208">IF(ISERROR(MID(A208,LEN(B208)+LEN(C208)+1,MAX(IF(ISERROR(FIND({"区","村","会","场"},A208,LEN(B208)+LEN(C208)+1)),0,(FIND({"区","村","会","场"},A208,LEN(B208)+LEN(C208)+1))))-LEN(B208)-LEN(C208))),"",MID(A208,LEN(B208)+LEN(C208)+1,MAX(IF(ISERROR(FIND({"区","村","会","场"},A208,LEN(B208)+LEN(C208)+3)),0,(FIND({"区","村","会","场"},A208,LEN(B208)+LEN(C208)+3))))-LEN(B208)-LEN(C208)))</f>
        <v/>
      </c>
      <c r="E208" s="49"/>
      <c r="F208" s="49" t="str">
        <f t="array" ref="F208">IF(G208="","","项")</f>
        <v/>
      </c>
      <c r="G208" s="49"/>
      <c r="H208" s="49"/>
      <c r="I208" s="49"/>
      <c r="J208" s="49"/>
      <c r="K208" s="49"/>
      <c r="L208" s="49">
        <f t="shared" si="76"/>
        <v>0</v>
      </c>
      <c r="M208" s="49"/>
      <c r="N208" s="84"/>
      <c r="O208" s="166"/>
      <c r="P208" s="53"/>
      <c r="Q208" s="196" t="str">
        <f t="shared" si="77"/>
        <v/>
      </c>
      <c r="R208" s="168" t="s">
        <v>150</v>
      </c>
      <c r="S208" s="169"/>
      <c r="T208" s="180" t="str">
        <f t="shared" si="78"/>
        <v>人</v>
      </c>
      <c r="U208" s="97"/>
      <c r="V208" s="111">
        <f t="shared" si="74"/>
        <v>0</v>
      </c>
      <c r="W208" s="100"/>
    </row>
    <row r="209" spans="1:23" s="2" customFormat="1" ht="25.5" hidden="1" customHeight="1">
      <c r="A209" s="177"/>
      <c r="B209" s="178" t="str">
        <f>MID(A209,1,MIN(IF(ISERROR(FIND({"县","市","区"},A209)),4^8,FIND({"县","市","区"},A209))))</f>
        <v/>
      </c>
      <c r="C209" s="178" t="str">
        <f>IF(ISERROR(MID(A209,LEN(B209)+1,MAX(IF(ISERROR(FIND({"道","乡","镇","处","场","区"},A209,LEN(B209)+1)),0,(FIND({"道","乡","镇","处","场","区"},A209,LEN(B209)+1))))-LEN(B209))),"",MID(A209,LEN(B209)+1,MIN(IF(ISERROR(FIND({"道","乡","镇","处","场","区"},A209,LEN(B209)+3)),4^8,(FIND({"道","乡","镇","处","场","区"},A209,LEN(B209)+3))))-LEN(B209)))</f>
        <v/>
      </c>
      <c r="D209" s="178" t="str">
        <f t="array" ref="D209">IF(ISERROR(MID(A209,LEN(B209)+LEN(C209)+1,MAX(IF(ISERROR(FIND({"区","村","会","场"},A209,LEN(B209)+LEN(C209)+1)),0,(FIND({"区","村","会","场"},A209,LEN(B209)+LEN(C209)+1))))-LEN(B209)-LEN(C209))),"",MID(A209,LEN(B209)+LEN(C209)+1,MAX(IF(ISERROR(FIND({"区","村","会","场"},A209,LEN(B209)+LEN(C209)+3)),0,(FIND({"区","村","会","场"},A209,LEN(B209)+LEN(C209)+3))))-LEN(B209)-LEN(C209)))</f>
        <v/>
      </c>
      <c r="E209" s="49"/>
      <c r="F209" s="49" t="str">
        <f t="array" ref="F209">IF(G209="","","项")</f>
        <v/>
      </c>
      <c r="G209" s="49"/>
      <c r="H209" s="49"/>
      <c r="I209" s="49"/>
      <c r="J209" s="49"/>
      <c r="K209" s="49"/>
      <c r="L209" s="49">
        <f t="shared" si="76"/>
        <v>0</v>
      </c>
      <c r="M209" s="49"/>
      <c r="N209" s="84"/>
      <c r="O209" s="166"/>
      <c r="P209" s="53"/>
      <c r="Q209" s="196" t="str">
        <f t="shared" si="77"/>
        <v/>
      </c>
      <c r="R209" s="168" t="s">
        <v>150</v>
      </c>
      <c r="S209" s="169"/>
      <c r="T209" s="180" t="str">
        <f t="shared" si="78"/>
        <v>人</v>
      </c>
      <c r="U209" s="97"/>
      <c r="V209" s="111">
        <f t="shared" si="74"/>
        <v>0</v>
      </c>
      <c r="W209" s="100"/>
    </row>
    <row r="210" spans="1:23" s="2" customFormat="1" ht="25.5" hidden="1" customHeight="1">
      <c r="A210" s="177"/>
      <c r="B210" s="178" t="str">
        <f>MID(A210,1,MIN(IF(ISERROR(FIND({"县","市","区"},A210)),4^8,FIND({"县","市","区"},A210))))</f>
        <v/>
      </c>
      <c r="C210" s="178" t="str">
        <f>IF(ISERROR(MID(A210,LEN(B210)+1,MAX(IF(ISERROR(FIND({"道","乡","镇","处","场","区"},A210,LEN(B210)+1)),0,(FIND({"道","乡","镇","处","场","区"},A210,LEN(B210)+1))))-LEN(B210))),"",MID(A210,LEN(B210)+1,MIN(IF(ISERROR(FIND({"道","乡","镇","处","场","区"},A210,LEN(B210)+3)),4^8,(FIND({"道","乡","镇","处","场","区"},A210,LEN(B210)+3))))-LEN(B210)))</f>
        <v/>
      </c>
      <c r="D210" s="178" t="str">
        <f t="array" ref="D210">IF(ISERROR(MID(A210,LEN(B210)+LEN(C210)+1,MAX(IF(ISERROR(FIND({"区","村","会","场"},A210,LEN(B210)+LEN(C210)+1)),0,(FIND({"区","村","会","场"},A210,LEN(B210)+LEN(C210)+1))))-LEN(B210)-LEN(C210))),"",MID(A210,LEN(B210)+LEN(C210)+1,MAX(IF(ISERROR(FIND({"区","村","会","场"},A210,LEN(B210)+LEN(C210)+3)),0,(FIND({"区","村","会","场"},A210,LEN(B210)+LEN(C210)+3))))-LEN(B210)-LEN(C210)))</f>
        <v/>
      </c>
      <c r="E210" s="49"/>
      <c r="F210" s="49" t="str">
        <f t="array" ref="F210">IF(G210="","","项")</f>
        <v/>
      </c>
      <c r="G210" s="49"/>
      <c r="H210" s="49"/>
      <c r="I210" s="49"/>
      <c r="J210" s="49"/>
      <c r="K210" s="49"/>
      <c r="L210" s="49">
        <f t="shared" si="76"/>
        <v>0</v>
      </c>
      <c r="M210" s="49"/>
      <c r="N210" s="84"/>
      <c r="O210" s="166"/>
      <c r="P210" s="53"/>
      <c r="Q210" s="196" t="str">
        <f t="shared" si="77"/>
        <v/>
      </c>
      <c r="R210" s="168" t="s">
        <v>150</v>
      </c>
      <c r="S210" s="169"/>
      <c r="T210" s="180" t="str">
        <f t="shared" si="78"/>
        <v>人</v>
      </c>
      <c r="U210" s="97"/>
      <c r="V210" s="111">
        <f t="shared" si="74"/>
        <v>0</v>
      </c>
      <c r="W210" s="100"/>
    </row>
    <row r="211" spans="1:23" s="2" customFormat="1" ht="25.5" hidden="1" customHeight="1">
      <c r="A211" s="177"/>
      <c r="B211" s="178" t="str">
        <f>MID(A211,1,MIN(IF(ISERROR(FIND({"县","市","区"},A211)),4^8,FIND({"县","市","区"},A211))))</f>
        <v/>
      </c>
      <c r="C211" s="178" t="str">
        <f>IF(ISERROR(MID(A211,LEN(B211)+1,MAX(IF(ISERROR(FIND({"道","乡","镇","处","场","区"},A211,LEN(B211)+1)),0,(FIND({"道","乡","镇","处","场","区"},A211,LEN(B211)+1))))-LEN(B211))),"",MID(A211,LEN(B211)+1,MIN(IF(ISERROR(FIND({"道","乡","镇","处","场","区"},A211,LEN(B211)+3)),4^8,(FIND({"道","乡","镇","处","场","区"},A211,LEN(B211)+3))))-LEN(B211)))</f>
        <v/>
      </c>
      <c r="D211" s="178" t="str">
        <f t="array" ref="D211">IF(ISERROR(MID(A211,LEN(B211)+LEN(C211)+1,MAX(IF(ISERROR(FIND({"区","村","会","场"},A211,LEN(B211)+LEN(C211)+1)),0,(FIND({"区","村","会","场"},A211,LEN(B211)+LEN(C211)+1))))-LEN(B211)-LEN(C211))),"",MID(A211,LEN(B211)+LEN(C211)+1,MAX(IF(ISERROR(FIND({"区","村","会","场"},A211,LEN(B211)+LEN(C211)+3)),0,(FIND({"区","村","会","场"},A211,LEN(B211)+LEN(C211)+3))))-LEN(B211)-LEN(C211)))</f>
        <v/>
      </c>
      <c r="E211" s="49"/>
      <c r="F211" s="49" t="str">
        <f t="array" ref="F211">IF(G211="","","项")</f>
        <v/>
      </c>
      <c r="G211" s="49"/>
      <c r="H211" s="49"/>
      <c r="I211" s="49"/>
      <c r="J211" s="49"/>
      <c r="K211" s="49"/>
      <c r="L211" s="49">
        <f t="shared" si="76"/>
        <v>0</v>
      </c>
      <c r="M211" s="49"/>
      <c r="N211" s="84"/>
      <c r="O211" s="166"/>
      <c r="P211" s="53"/>
      <c r="Q211" s="196" t="str">
        <f t="shared" si="77"/>
        <v/>
      </c>
      <c r="R211" s="168" t="s">
        <v>150</v>
      </c>
      <c r="S211" s="169"/>
      <c r="T211" s="180" t="str">
        <f t="shared" si="78"/>
        <v>人</v>
      </c>
      <c r="U211" s="97"/>
      <c r="V211" s="111">
        <f t="shared" si="74"/>
        <v>0</v>
      </c>
      <c r="W211" s="100"/>
    </row>
    <row r="212" spans="1:23" s="2" customFormat="1" ht="21.75" hidden="1" customHeight="1">
      <c r="A212" s="37" t="s">
        <v>152</v>
      </c>
      <c r="B212" s="38"/>
      <c r="C212" s="38"/>
      <c r="D212" s="38"/>
      <c r="E212" s="38"/>
      <c r="F212" s="38" t="s">
        <v>25</v>
      </c>
      <c r="G212" s="40">
        <f>SUM(G213:G217)</f>
        <v>0</v>
      </c>
      <c r="H212" s="38"/>
      <c r="I212" s="38"/>
      <c r="J212" s="38"/>
      <c r="K212" s="40"/>
      <c r="L212" s="40">
        <f t="shared" ref="L212:N212" si="79">SUM(L213:L217)</f>
        <v>0</v>
      </c>
      <c r="M212" s="40">
        <f t="shared" si="79"/>
        <v>0</v>
      </c>
      <c r="N212" s="40">
        <f t="shared" si="79"/>
        <v>0</v>
      </c>
      <c r="O212" s="92" t="s">
        <v>153</v>
      </c>
      <c r="P212" s="187">
        <f t="array" ref="P212">SUM(IF(ISERROR(SEARCH("职业教育",O213:O217)),0,1)*P213:P217)</f>
        <v>0</v>
      </c>
      <c r="Q212" s="197" t="s">
        <v>148</v>
      </c>
      <c r="R212" s="92" t="s">
        <v>150</v>
      </c>
      <c r="S212" s="198">
        <f t="array" ref="S212">SUM(IF(ISERROR(SEARCH("培训移民",R213:R217)),0,1)*S213:S217)</f>
        <v>0</v>
      </c>
      <c r="T212" s="197" t="s">
        <v>33</v>
      </c>
      <c r="U212" s="146"/>
      <c r="V212" s="111">
        <f t="shared" si="74"/>
        <v>0</v>
      </c>
      <c r="W212" s="100"/>
    </row>
    <row r="213" spans="1:23" s="2" customFormat="1" ht="25.5" hidden="1" customHeight="1">
      <c r="A213" s="177"/>
      <c r="B213" s="178" t="str">
        <f>MID(A213,1,MIN(IF(ISERROR(FIND({"县","市","区"},A213)),4^8,FIND({"县","市","区"},A213))))</f>
        <v/>
      </c>
      <c r="C213" s="178" t="str">
        <f>IF(ISERROR(MID(A213,LEN(B213)+1,MAX(IF(ISERROR(FIND({"道","乡","镇","处","场","区"},A213,LEN(B213)+1)),0,(FIND({"道","乡","镇","处","场","区"},A213,LEN(B213)+1))))-LEN(B213))),"",MID(A213,LEN(B213)+1,MIN(IF(ISERROR(FIND({"道","乡","镇","处","场","区"},A213,LEN(B213)+3)),4^8,(FIND({"道","乡","镇","处","场","区"},A213,LEN(B213)+3))))-LEN(B213)))</f>
        <v/>
      </c>
      <c r="D213" s="178" t="str">
        <f t="array" ref="D213">IF(ISERROR(MID(A213,LEN(B213)+LEN(C213)+1,MAX(IF(ISERROR(FIND({"区","村","会","场"},A213,LEN(B213)+LEN(C213)+1)),0,(FIND({"区","村","会","场"},A213,LEN(B213)+LEN(C213)+1))))-LEN(B213)-LEN(C213))),"",MID(A213,LEN(B213)+LEN(C213)+1,MAX(IF(ISERROR(FIND({"区","村","会","场"},A213,LEN(B213)+LEN(C213)+3)),0,(FIND({"区","村","会","场"},A213,LEN(B213)+LEN(C213)+3))))-LEN(B213)-LEN(C213)))</f>
        <v/>
      </c>
      <c r="E213" s="49"/>
      <c r="F213" s="49" t="str">
        <f t="array" ref="F213">IF(G213="","","项")</f>
        <v/>
      </c>
      <c r="G213" s="49"/>
      <c r="H213" s="49"/>
      <c r="I213" s="49"/>
      <c r="J213" s="49"/>
      <c r="K213" s="49"/>
      <c r="L213" s="49">
        <f t="shared" ref="L213:L217" si="80">SUM(M213:N213)</f>
        <v>0</v>
      </c>
      <c r="M213" s="49"/>
      <c r="N213" s="84"/>
      <c r="O213" s="159"/>
      <c r="P213" s="58"/>
      <c r="Q213" s="176"/>
      <c r="R213" s="159" t="s">
        <v>150</v>
      </c>
      <c r="S213" s="58"/>
      <c r="T213" s="176" t="str">
        <f t="shared" ref="T213:T217" si="81">IF(R213="培训移民","人",IF(R213="受益牲畜","头",""))</f>
        <v>人</v>
      </c>
      <c r="U213" s="97"/>
      <c r="V213" s="111">
        <f t="shared" si="74"/>
        <v>0</v>
      </c>
      <c r="W213" s="100"/>
    </row>
    <row r="214" spans="1:23" s="2" customFormat="1" ht="25.5" hidden="1" customHeight="1">
      <c r="A214" s="177"/>
      <c r="B214" s="178" t="str">
        <f>MID(A214,1,MIN(IF(ISERROR(FIND({"县","市","区"},A214)),4^8,FIND({"县","市","区"},A214))))</f>
        <v/>
      </c>
      <c r="C214" s="178" t="str">
        <f>IF(ISERROR(MID(A214,LEN(B214)+1,MAX(IF(ISERROR(FIND({"道","乡","镇","处","场","区"},A214,LEN(B214)+1)),0,(FIND({"道","乡","镇","处","场","区"},A214,LEN(B214)+1))))-LEN(B214))),"",MID(A214,LEN(B214)+1,MIN(IF(ISERROR(FIND({"道","乡","镇","处","场","区"},A214,LEN(B214)+3)),4^8,(FIND({"道","乡","镇","处","场","区"},A214,LEN(B214)+3))))-LEN(B214)))</f>
        <v/>
      </c>
      <c r="D214" s="178" t="str">
        <f t="array" ref="D214">IF(ISERROR(MID(A214,LEN(B214)+LEN(C214)+1,MAX(IF(ISERROR(FIND({"区","村","会","场"},A214,LEN(B214)+LEN(C214)+1)),0,(FIND({"区","村","会","场"},A214,LEN(B214)+LEN(C214)+1))))-LEN(B214)-LEN(C214))),"",MID(A214,LEN(B214)+LEN(C214)+1,MAX(IF(ISERROR(FIND({"区","村","会","场"},A214,LEN(B214)+LEN(C214)+3)),0,(FIND({"区","村","会","场"},A214,LEN(B214)+LEN(C214)+3))))-LEN(B214)-LEN(C214)))</f>
        <v/>
      </c>
      <c r="E214" s="49"/>
      <c r="F214" s="49" t="str">
        <f t="array" ref="F214">IF(G214="","","项")</f>
        <v/>
      </c>
      <c r="G214" s="49"/>
      <c r="H214" s="49"/>
      <c r="I214" s="49"/>
      <c r="J214" s="49"/>
      <c r="K214" s="49"/>
      <c r="L214" s="49">
        <f t="shared" si="80"/>
        <v>0</v>
      </c>
      <c r="M214" s="49"/>
      <c r="N214" s="84"/>
      <c r="O214" s="159"/>
      <c r="P214" s="58"/>
      <c r="Q214" s="176"/>
      <c r="R214" s="159" t="s">
        <v>150</v>
      </c>
      <c r="S214" s="58"/>
      <c r="T214" s="176" t="str">
        <f t="shared" si="81"/>
        <v>人</v>
      </c>
      <c r="U214" s="97"/>
      <c r="V214" s="111">
        <f t="shared" si="74"/>
        <v>0</v>
      </c>
      <c r="W214" s="100"/>
    </row>
    <row r="215" spans="1:23" s="2" customFormat="1" ht="25.5" hidden="1" customHeight="1">
      <c r="A215" s="177"/>
      <c r="B215" s="178" t="str">
        <f>MID(A215,1,MIN(IF(ISERROR(FIND({"县","市","区"},A215)),4^8,FIND({"县","市","区"},A215))))</f>
        <v/>
      </c>
      <c r="C215" s="178" t="str">
        <f>IF(ISERROR(MID(A215,LEN(B215)+1,MAX(IF(ISERROR(FIND({"道","乡","镇","处","场","区"},A215,LEN(B215)+1)),0,(FIND({"道","乡","镇","处","场","区"},A215,LEN(B215)+1))))-LEN(B215))),"",MID(A215,LEN(B215)+1,MIN(IF(ISERROR(FIND({"道","乡","镇","处","场","区"},A215,LEN(B215)+3)),4^8,(FIND({"道","乡","镇","处","场","区"},A215,LEN(B215)+3))))-LEN(B215)))</f>
        <v/>
      </c>
      <c r="D215" s="178" t="str">
        <f t="array" ref="D215">IF(ISERROR(MID(A215,LEN(B215)+LEN(C215)+1,MAX(IF(ISERROR(FIND({"区","村","会","场"},A215,LEN(B215)+LEN(C215)+1)),0,(FIND({"区","村","会","场"},A215,LEN(B215)+LEN(C215)+1))))-LEN(B215)-LEN(C215))),"",MID(A215,LEN(B215)+LEN(C215)+1,MAX(IF(ISERROR(FIND({"区","村","会","场"},A215,LEN(B215)+LEN(C215)+3)),0,(FIND({"区","村","会","场"},A215,LEN(B215)+LEN(C215)+3))))-LEN(B215)-LEN(C215)))</f>
        <v/>
      </c>
      <c r="E215" s="49"/>
      <c r="F215" s="49" t="str">
        <f t="array" ref="F215">IF(G215="","","项")</f>
        <v/>
      </c>
      <c r="G215" s="49"/>
      <c r="H215" s="49"/>
      <c r="I215" s="49"/>
      <c r="J215" s="49"/>
      <c r="K215" s="49"/>
      <c r="L215" s="49">
        <f t="shared" si="80"/>
        <v>0</v>
      </c>
      <c r="M215" s="49"/>
      <c r="N215" s="84"/>
      <c r="O215" s="159"/>
      <c r="P215" s="58"/>
      <c r="Q215" s="176"/>
      <c r="R215" s="159" t="s">
        <v>150</v>
      </c>
      <c r="S215" s="58"/>
      <c r="T215" s="176" t="str">
        <f t="shared" si="81"/>
        <v>人</v>
      </c>
      <c r="U215" s="97"/>
      <c r="V215" s="111">
        <f t="shared" si="74"/>
        <v>0</v>
      </c>
      <c r="W215" s="100"/>
    </row>
    <row r="216" spans="1:23" s="2" customFormat="1" ht="25.5" hidden="1" customHeight="1">
      <c r="A216" s="177"/>
      <c r="B216" s="178" t="str">
        <f>MID(A216,1,MIN(IF(ISERROR(FIND({"县","市","区"},A216)),4^8,FIND({"县","市","区"},A216))))</f>
        <v/>
      </c>
      <c r="C216" s="178" t="str">
        <f>IF(ISERROR(MID(A216,LEN(B216)+1,MAX(IF(ISERROR(FIND({"道","乡","镇","处","场","区"},A216,LEN(B216)+1)),0,(FIND({"道","乡","镇","处","场","区"},A216,LEN(B216)+1))))-LEN(B216))),"",MID(A216,LEN(B216)+1,MIN(IF(ISERROR(FIND({"道","乡","镇","处","场","区"},A216,LEN(B216)+3)),4^8,(FIND({"道","乡","镇","处","场","区"},A216,LEN(B216)+3))))-LEN(B216)))</f>
        <v/>
      </c>
      <c r="D216" s="178" t="str">
        <f t="array" ref="D216">IF(ISERROR(MID(A216,LEN(B216)+LEN(C216)+1,MAX(IF(ISERROR(FIND({"区","村","会","场"},A216,LEN(B216)+LEN(C216)+1)),0,(FIND({"区","村","会","场"},A216,LEN(B216)+LEN(C216)+1))))-LEN(B216)-LEN(C216))),"",MID(A216,LEN(B216)+LEN(C216)+1,MAX(IF(ISERROR(FIND({"区","村","会","场"},A216,LEN(B216)+LEN(C216)+3)),0,(FIND({"区","村","会","场"},A216,LEN(B216)+LEN(C216)+3))))-LEN(B216)-LEN(C216)))</f>
        <v/>
      </c>
      <c r="E216" s="49"/>
      <c r="F216" s="49" t="str">
        <f t="array" ref="F216">IF(G216="","","项")</f>
        <v/>
      </c>
      <c r="G216" s="49"/>
      <c r="H216" s="49"/>
      <c r="I216" s="49"/>
      <c r="J216" s="49"/>
      <c r="K216" s="49"/>
      <c r="L216" s="49">
        <f t="shared" si="80"/>
        <v>0</v>
      </c>
      <c r="M216" s="49"/>
      <c r="N216" s="84"/>
      <c r="O216" s="159"/>
      <c r="P216" s="58"/>
      <c r="Q216" s="176"/>
      <c r="R216" s="159" t="s">
        <v>150</v>
      </c>
      <c r="S216" s="58"/>
      <c r="T216" s="176" t="str">
        <f t="shared" si="81"/>
        <v>人</v>
      </c>
      <c r="U216" s="97"/>
      <c r="V216" s="111">
        <f t="shared" si="74"/>
        <v>0</v>
      </c>
      <c r="W216" s="100"/>
    </row>
    <row r="217" spans="1:23" s="2" customFormat="1" ht="25.5" hidden="1" customHeight="1">
      <c r="A217" s="177"/>
      <c r="B217" s="178" t="str">
        <f>MID(A217,1,MIN(IF(ISERROR(FIND({"县","市","区"},A217)),4^8,FIND({"县","市","区"},A217))))</f>
        <v/>
      </c>
      <c r="C217" s="178" t="str">
        <f>IF(ISERROR(MID(A217,LEN(B217)+1,MAX(IF(ISERROR(FIND({"道","乡","镇","处","场","区"},A217,LEN(B217)+1)),0,(FIND({"道","乡","镇","处","场","区"},A217,LEN(B217)+1))))-LEN(B217))),"",MID(A217,LEN(B217)+1,MIN(IF(ISERROR(FIND({"道","乡","镇","处","场","区"},A217,LEN(B217)+3)),4^8,(FIND({"道","乡","镇","处","场","区"},A217,LEN(B217)+3))))-LEN(B217)))</f>
        <v/>
      </c>
      <c r="D217" s="178" t="str">
        <f t="array" ref="D217">IF(ISERROR(MID(A217,LEN(B217)+LEN(C217)+1,MAX(IF(ISERROR(FIND({"区","村","会","场"},A217,LEN(B217)+LEN(C217)+1)),0,(FIND({"区","村","会","场"},A217,LEN(B217)+LEN(C217)+1))))-LEN(B217)-LEN(C217))),"",MID(A217,LEN(B217)+LEN(C217)+1,MAX(IF(ISERROR(FIND({"区","村","会","场"},A217,LEN(B217)+LEN(C217)+3)),0,(FIND({"区","村","会","场"},A217,LEN(B217)+LEN(C217)+3))))-LEN(B217)-LEN(C217)))</f>
        <v/>
      </c>
      <c r="E217" s="49"/>
      <c r="F217" s="49" t="str">
        <f t="array" ref="F217">IF(G217="","","项")</f>
        <v/>
      </c>
      <c r="G217" s="49"/>
      <c r="H217" s="49"/>
      <c r="I217" s="49"/>
      <c r="J217" s="49"/>
      <c r="K217" s="49"/>
      <c r="L217" s="49">
        <f t="shared" si="80"/>
        <v>0</v>
      </c>
      <c r="M217" s="49"/>
      <c r="N217" s="84"/>
      <c r="O217" s="159"/>
      <c r="P217" s="58"/>
      <c r="Q217" s="176"/>
      <c r="R217" s="159" t="s">
        <v>150</v>
      </c>
      <c r="S217" s="58"/>
      <c r="T217" s="176" t="str">
        <f t="shared" si="81"/>
        <v>人</v>
      </c>
      <c r="U217" s="97"/>
      <c r="V217" s="111">
        <f t="shared" si="74"/>
        <v>0</v>
      </c>
      <c r="W217" s="100"/>
    </row>
    <row r="218" spans="1:23" s="2" customFormat="1" ht="21.75" hidden="1" customHeight="1">
      <c r="A218" s="37" t="s">
        <v>154</v>
      </c>
      <c r="B218" s="38"/>
      <c r="C218" s="38"/>
      <c r="D218" s="38"/>
      <c r="E218" s="38"/>
      <c r="F218" s="38" t="s">
        <v>25</v>
      </c>
      <c r="G218" s="40">
        <f>SUM(G219:G222)</f>
        <v>0</v>
      </c>
      <c r="H218" s="38"/>
      <c r="I218" s="38"/>
      <c r="J218" s="38"/>
      <c r="K218" s="40"/>
      <c r="L218" s="40">
        <f t="shared" ref="L218:N218" si="82">SUM(L219:L222)</f>
        <v>0</v>
      </c>
      <c r="M218" s="40">
        <f t="shared" si="82"/>
        <v>0</v>
      </c>
      <c r="N218" s="40">
        <f t="shared" si="82"/>
        <v>0</v>
      </c>
      <c r="O218" s="92" t="s">
        <v>155</v>
      </c>
      <c r="P218" s="187">
        <f t="array" ref="P218">SUM(IF(ISERROR(SEARCH("移民干部培训",O219:O222)),0,1)*P219:P222)</f>
        <v>0</v>
      </c>
      <c r="Q218" s="197" t="s">
        <v>148</v>
      </c>
      <c r="R218" s="92" t="s">
        <v>150</v>
      </c>
      <c r="S218" s="198">
        <f t="array" ref="S218">SUM(IF(ISERROR(SEARCH("培训移民",R219:R222)),0,1)*S219:S222)</f>
        <v>0</v>
      </c>
      <c r="T218" s="197" t="s">
        <v>33</v>
      </c>
      <c r="U218" s="146"/>
      <c r="V218" s="111">
        <f t="shared" si="74"/>
        <v>0</v>
      </c>
      <c r="W218" s="100"/>
    </row>
    <row r="219" spans="1:23" s="2" customFormat="1" ht="25.5" hidden="1" customHeight="1">
      <c r="A219" s="177"/>
      <c r="B219" s="178" t="str">
        <f>MID(A219,1,MIN(IF(ISERROR(FIND({"县","市","区"},A219)),4^8,FIND({"县","市","区"},A219))))</f>
        <v/>
      </c>
      <c r="C219" s="178" t="str">
        <f>IF(ISERROR(MID(A219,LEN(B219)+1,MAX(IF(ISERROR(FIND({"道","乡","镇","处","场","区"},A219,LEN(B219)+1)),0,(FIND({"道","乡","镇","处","场","区"},A219,LEN(B219)+1))))-LEN(B219))),"",MID(A219,LEN(B219)+1,MIN(IF(ISERROR(FIND({"道","乡","镇","处","场","区"},A219,LEN(B219)+3)),4^8,(FIND({"道","乡","镇","处","场","区"},A219,LEN(B219)+3))))-LEN(B219)))</f>
        <v/>
      </c>
      <c r="D219" s="178" t="str">
        <f t="array" ref="D219">IF(ISERROR(MID(A219,LEN(B219)+LEN(C219)+1,MAX(IF(ISERROR(FIND({"区","村","会","场"},A219,LEN(B219)+LEN(C219)+1)),0,(FIND({"区","村","会","场"},A219,LEN(B219)+LEN(C219)+1))))-LEN(B219)-LEN(C219))),"",MID(A219,LEN(B219)+LEN(C219)+1,MAX(IF(ISERROR(FIND({"区","村","会","场"},A219,LEN(B219)+LEN(C219)+3)),0,(FIND({"区","村","会","场"},A219,LEN(B219)+LEN(C219)+3))))-LEN(B219)-LEN(C219)))</f>
        <v/>
      </c>
      <c r="E219" s="49"/>
      <c r="F219" s="49" t="str">
        <f t="array" ref="F219">IF(G219="","","项")</f>
        <v/>
      </c>
      <c r="G219" s="49"/>
      <c r="H219" s="49"/>
      <c r="I219" s="49"/>
      <c r="J219" s="49"/>
      <c r="K219" s="49"/>
      <c r="L219" s="49">
        <f t="shared" ref="L219:L222" si="83">SUM(M219:N219)</f>
        <v>0</v>
      </c>
      <c r="M219" s="49"/>
      <c r="N219" s="84"/>
      <c r="O219" s="159"/>
      <c r="P219" s="58"/>
      <c r="Q219" s="176" t="str">
        <f t="shared" ref="Q219:Q222" si="84">IF(O219="","","人.次")</f>
        <v/>
      </c>
      <c r="R219" s="159" t="s">
        <v>150</v>
      </c>
      <c r="S219" s="58"/>
      <c r="T219" s="176" t="str">
        <f t="shared" ref="T219:T222" si="85">IF(R219="培训移民","人",IF(R219="受益牲畜","头",""))</f>
        <v>人</v>
      </c>
      <c r="U219" s="97"/>
      <c r="V219" s="111">
        <f t="shared" si="74"/>
        <v>0</v>
      </c>
      <c r="W219" s="100"/>
    </row>
    <row r="220" spans="1:23" s="2" customFormat="1" ht="25.5" hidden="1" customHeight="1">
      <c r="A220" s="177"/>
      <c r="B220" s="178" t="str">
        <f>MID(A220,1,MIN(IF(ISERROR(FIND({"县","市","区"},A220)),4^8,FIND({"县","市","区"},A220))))</f>
        <v/>
      </c>
      <c r="C220" s="178" t="str">
        <f>IF(ISERROR(MID(A220,LEN(B220)+1,MAX(IF(ISERROR(FIND({"道","乡","镇","处","场","区"},A220,LEN(B220)+1)),0,(FIND({"道","乡","镇","处","场","区"},A220,LEN(B220)+1))))-LEN(B220))),"",MID(A220,LEN(B220)+1,MIN(IF(ISERROR(FIND({"道","乡","镇","处","场","区"},A220,LEN(B220)+3)),4^8,(FIND({"道","乡","镇","处","场","区"},A220,LEN(B220)+3))))-LEN(B220)))</f>
        <v/>
      </c>
      <c r="D220" s="178" t="str">
        <f t="array" ref="D220">IF(ISERROR(MID(A220,LEN(B220)+LEN(C220)+1,MAX(IF(ISERROR(FIND({"区","村","会","场"},A220,LEN(B220)+LEN(C220)+1)),0,(FIND({"区","村","会","场"},A220,LEN(B220)+LEN(C220)+1))))-LEN(B220)-LEN(C220))),"",MID(A220,LEN(B220)+LEN(C220)+1,MAX(IF(ISERROR(FIND({"区","村","会","场"},A220,LEN(B220)+LEN(C220)+3)),0,(FIND({"区","村","会","场"},A220,LEN(B220)+LEN(C220)+3))))-LEN(B220)-LEN(C220)))</f>
        <v/>
      </c>
      <c r="E220" s="49"/>
      <c r="F220" s="49" t="str">
        <f t="array" ref="F220">IF(G220="","","项")</f>
        <v/>
      </c>
      <c r="G220" s="49"/>
      <c r="H220" s="49"/>
      <c r="I220" s="49"/>
      <c r="J220" s="49"/>
      <c r="K220" s="49"/>
      <c r="L220" s="49">
        <f t="shared" si="83"/>
        <v>0</v>
      </c>
      <c r="M220" s="49"/>
      <c r="N220" s="84"/>
      <c r="O220" s="159"/>
      <c r="P220" s="58"/>
      <c r="Q220" s="176" t="str">
        <f t="shared" si="84"/>
        <v/>
      </c>
      <c r="R220" s="159" t="s">
        <v>150</v>
      </c>
      <c r="S220" s="58"/>
      <c r="T220" s="176" t="str">
        <f t="shared" si="85"/>
        <v>人</v>
      </c>
      <c r="U220" s="97"/>
      <c r="V220" s="111">
        <f t="shared" si="74"/>
        <v>0</v>
      </c>
      <c r="W220" s="100"/>
    </row>
    <row r="221" spans="1:23" s="2" customFormat="1" ht="25.5" hidden="1" customHeight="1">
      <c r="A221" s="177"/>
      <c r="B221" s="178" t="str">
        <f>MID(A221,1,MIN(IF(ISERROR(FIND({"县","市","区"},A221)),4^8,FIND({"县","市","区"},A221))))</f>
        <v/>
      </c>
      <c r="C221" s="178" t="str">
        <f>IF(ISERROR(MID(A221,LEN(B221)+1,MAX(IF(ISERROR(FIND({"道","乡","镇","处","场","区"},A221,LEN(B221)+1)),0,(FIND({"道","乡","镇","处","场","区"},A221,LEN(B221)+1))))-LEN(B221))),"",MID(A221,LEN(B221)+1,MIN(IF(ISERROR(FIND({"道","乡","镇","处","场","区"},A221,LEN(B221)+3)),4^8,(FIND({"道","乡","镇","处","场","区"},A221,LEN(B221)+3))))-LEN(B221)))</f>
        <v/>
      </c>
      <c r="D221" s="178" t="str">
        <f t="array" ref="D221">IF(ISERROR(MID(A221,LEN(B221)+LEN(C221)+1,MAX(IF(ISERROR(FIND({"区","村","会","场"},A221,LEN(B221)+LEN(C221)+1)),0,(FIND({"区","村","会","场"},A221,LEN(B221)+LEN(C221)+1))))-LEN(B221)-LEN(C221))),"",MID(A221,LEN(B221)+LEN(C221)+1,MAX(IF(ISERROR(FIND({"区","村","会","场"},A221,LEN(B221)+LEN(C221)+3)),0,(FIND({"区","村","会","场"},A221,LEN(B221)+LEN(C221)+3))))-LEN(B221)-LEN(C221)))</f>
        <v/>
      </c>
      <c r="E221" s="49"/>
      <c r="F221" s="49" t="str">
        <f t="array" ref="F221">IF(G221="","","项")</f>
        <v/>
      </c>
      <c r="G221" s="49"/>
      <c r="H221" s="49"/>
      <c r="I221" s="49"/>
      <c r="J221" s="49"/>
      <c r="K221" s="49"/>
      <c r="L221" s="49">
        <f t="shared" si="83"/>
        <v>0</v>
      </c>
      <c r="M221" s="49"/>
      <c r="N221" s="84"/>
      <c r="O221" s="159"/>
      <c r="P221" s="58"/>
      <c r="Q221" s="176" t="str">
        <f t="shared" si="84"/>
        <v/>
      </c>
      <c r="R221" s="159" t="s">
        <v>150</v>
      </c>
      <c r="S221" s="58"/>
      <c r="T221" s="176" t="str">
        <f t="shared" si="85"/>
        <v>人</v>
      </c>
      <c r="U221" s="97"/>
      <c r="V221" s="111">
        <f t="shared" si="74"/>
        <v>0</v>
      </c>
      <c r="W221" s="100"/>
    </row>
    <row r="222" spans="1:23" s="2" customFormat="1" ht="25.5" hidden="1" customHeight="1">
      <c r="A222" s="177"/>
      <c r="B222" s="178" t="str">
        <f>MID(A222,1,MIN(IF(ISERROR(FIND({"县","市","区"},A222)),4^8,FIND({"县","市","区"},A222))))</f>
        <v/>
      </c>
      <c r="C222" s="178" t="str">
        <f>IF(ISERROR(MID(A222,LEN(B222)+1,MAX(IF(ISERROR(FIND({"道","乡","镇","处","场","区"},A222,LEN(B222)+1)),0,(FIND({"道","乡","镇","处","场","区"},A222,LEN(B222)+1))))-LEN(B222))),"",MID(A222,LEN(B222)+1,MIN(IF(ISERROR(FIND({"道","乡","镇","处","场","区"},A222,LEN(B222)+3)),4^8,(FIND({"道","乡","镇","处","场","区"},A222,LEN(B222)+3))))-LEN(B222)))</f>
        <v/>
      </c>
      <c r="D222" s="178" t="str">
        <f t="array" ref="D222">IF(ISERROR(MID(A222,LEN(B222)+LEN(C222)+1,MAX(IF(ISERROR(FIND({"区","村","会","场"},A222,LEN(B222)+LEN(C222)+1)),0,(FIND({"区","村","会","场"},A222,LEN(B222)+LEN(C222)+1))))-LEN(B222)-LEN(C222))),"",MID(A222,LEN(B222)+LEN(C222)+1,MAX(IF(ISERROR(FIND({"区","村","会","场"},A222,LEN(B222)+LEN(C222)+3)),0,(FIND({"区","村","会","场"},A222,LEN(B222)+LEN(C222)+3))))-LEN(B222)-LEN(C222)))</f>
        <v/>
      </c>
      <c r="E222" s="49"/>
      <c r="F222" s="49" t="str">
        <f t="array" ref="F222">IF(G222="","","项")</f>
        <v/>
      </c>
      <c r="G222" s="49"/>
      <c r="H222" s="49"/>
      <c r="I222" s="49"/>
      <c r="J222" s="49"/>
      <c r="K222" s="49"/>
      <c r="L222" s="49">
        <f t="shared" si="83"/>
        <v>0</v>
      </c>
      <c r="M222" s="49"/>
      <c r="N222" s="84"/>
      <c r="O222" s="159"/>
      <c r="P222" s="58"/>
      <c r="Q222" s="176" t="str">
        <f t="shared" si="84"/>
        <v/>
      </c>
      <c r="R222" s="159" t="s">
        <v>150</v>
      </c>
      <c r="S222" s="58"/>
      <c r="T222" s="176" t="str">
        <f t="shared" si="85"/>
        <v>人</v>
      </c>
      <c r="U222" s="97"/>
      <c r="V222" s="111">
        <f t="shared" si="74"/>
        <v>0</v>
      </c>
      <c r="W222" s="100"/>
    </row>
    <row r="223" spans="1:23" s="2" customFormat="1" ht="21.75" hidden="1" customHeight="1">
      <c r="A223" s="37" t="s">
        <v>156</v>
      </c>
      <c r="B223" s="38"/>
      <c r="C223" s="38"/>
      <c r="D223" s="38"/>
      <c r="E223" s="38"/>
      <c r="F223" s="38" t="s">
        <v>25</v>
      </c>
      <c r="G223" s="40">
        <f>SUM(G224:G225)</f>
        <v>0</v>
      </c>
      <c r="H223" s="38"/>
      <c r="I223" s="38"/>
      <c r="J223" s="38"/>
      <c r="K223" s="40"/>
      <c r="L223" s="40">
        <f>SUM(L224:L225)</f>
        <v>0</v>
      </c>
      <c r="M223" s="40">
        <f>SUM(M224:M225)</f>
        <v>0</v>
      </c>
      <c r="N223" s="40">
        <f>SUM(N226:N229)</f>
        <v>0</v>
      </c>
      <c r="O223" s="92" t="s">
        <v>157</v>
      </c>
      <c r="P223" s="187"/>
      <c r="Q223" s="197" t="s">
        <v>53</v>
      </c>
      <c r="R223" s="92"/>
      <c r="S223" s="198"/>
      <c r="T223" s="197"/>
      <c r="U223" s="146"/>
      <c r="V223" s="111">
        <f t="shared" si="74"/>
        <v>0</v>
      </c>
      <c r="W223" s="100"/>
    </row>
    <row r="224" spans="1:23" s="2" customFormat="1" ht="25.5" hidden="1" customHeight="1">
      <c r="A224" s="177"/>
      <c r="B224" s="178"/>
      <c r="C224" s="178"/>
      <c r="D224" s="178"/>
      <c r="E224" s="49"/>
      <c r="F224" s="49"/>
      <c r="G224" s="49"/>
      <c r="H224" s="49"/>
      <c r="I224" s="49"/>
      <c r="J224" s="49"/>
      <c r="K224" s="49"/>
      <c r="L224" s="49"/>
      <c r="M224" s="49"/>
      <c r="N224" s="84"/>
      <c r="O224" s="159"/>
      <c r="P224" s="58"/>
      <c r="Q224" s="176"/>
      <c r="R224" s="168"/>
      <c r="S224" s="169"/>
      <c r="T224" s="180"/>
      <c r="U224" s="97"/>
      <c r="V224" s="111">
        <f t="shared" si="74"/>
        <v>0</v>
      </c>
      <c r="W224" s="100"/>
    </row>
    <row r="225" spans="1:23" s="2" customFormat="1" ht="25.5" hidden="1" customHeight="1">
      <c r="A225" s="177"/>
      <c r="B225" s="178"/>
      <c r="C225" s="178"/>
      <c r="D225" s="178"/>
      <c r="E225" s="49"/>
      <c r="F225" s="49"/>
      <c r="G225" s="49"/>
      <c r="H225" s="49"/>
      <c r="I225" s="49"/>
      <c r="J225" s="49"/>
      <c r="K225" s="49"/>
      <c r="L225" s="49"/>
      <c r="M225" s="49"/>
      <c r="N225" s="84"/>
      <c r="O225" s="159"/>
      <c r="P225" s="58"/>
      <c r="Q225" s="176"/>
      <c r="R225" s="168"/>
      <c r="S225" s="169"/>
      <c r="T225" s="180"/>
      <c r="U225" s="97"/>
      <c r="V225" s="111">
        <f t="shared" si="74"/>
        <v>0</v>
      </c>
      <c r="W225" s="100"/>
    </row>
    <row r="226" spans="1:23" s="7" customFormat="1" ht="21.75" hidden="1" customHeight="1">
      <c r="A226" s="33" t="s">
        <v>158</v>
      </c>
      <c r="B226" s="34"/>
      <c r="C226" s="34"/>
      <c r="D226" s="34"/>
      <c r="E226" s="34"/>
      <c r="F226" s="34" t="s">
        <v>25</v>
      </c>
      <c r="G226" s="36">
        <f>SUM(G227:G231)</f>
        <v>0</v>
      </c>
      <c r="H226" s="34"/>
      <c r="I226" s="34"/>
      <c r="J226" s="34"/>
      <c r="K226" s="36"/>
      <c r="L226" s="36">
        <f t="shared" ref="L226:N226" si="86">SUM(L227:L231)</f>
        <v>0</v>
      </c>
      <c r="M226" s="36">
        <f t="shared" si="86"/>
        <v>0</v>
      </c>
      <c r="N226" s="36">
        <f t="shared" si="86"/>
        <v>0</v>
      </c>
      <c r="O226" s="188" t="s">
        <v>157</v>
      </c>
      <c r="P226" s="189"/>
      <c r="Q226" s="199" t="s">
        <v>53</v>
      </c>
      <c r="R226" s="188"/>
      <c r="S226" s="200"/>
      <c r="T226" s="199"/>
      <c r="U226" s="201"/>
      <c r="V226" s="111">
        <f t="shared" si="74"/>
        <v>0</v>
      </c>
      <c r="W226" s="126"/>
    </row>
    <row r="227" spans="1:23" s="2" customFormat="1" ht="23.25" hidden="1" customHeight="1">
      <c r="A227" s="154"/>
      <c r="B227" s="21"/>
      <c r="C227" s="21"/>
      <c r="D227" s="21"/>
      <c r="E227" s="21"/>
      <c r="F227" s="184" t="str">
        <f t="array" ref="F227">IF(G227="","","项")</f>
        <v/>
      </c>
      <c r="G227" s="21"/>
      <c r="H227" s="21"/>
      <c r="I227" s="21"/>
      <c r="J227" s="21"/>
      <c r="K227" s="21"/>
      <c r="L227" s="190">
        <f t="shared" ref="L227:L231" si="87">SUM(M227:N227)</f>
        <v>0</v>
      </c>
      <c r="M227" s="21"/>
      <c r="N227" s="21"/>
      <c r="O227" s="159"/>
      <c r="P227" s="58"/>
      <c r="Q227" s="176" t="str">
        <f t="shared" ref="Q227:Q231" si="88">IF(O227="","","宗")</f>
        <v/>
      </c>
      <c r="R227" s="159"/>
      <c r="S227" s="58"/>
      <c r="T227" s="176"/>
      <c r="U227" s="97"/>
      <c r="V227" s="111">
        <f t="shared" si="74"/>
        <v>0</v>
      </c>
      <c r="W227" s="100"/>
    </row>
    <row r="228" spans="1:23" s="2" customFormat="1" ht="30.95" hidden="1" customHeight="1">
      <c r="A228" s="154"/>
      <c r="B228" s="21"/>
      <c r="C228" s="21"/>
      <c r="D228" s="21"/>
      <c r="E228" s="21"/>
      <c r="F228" s="184" t="str">
        <f t="array" ref="F228">IF(G228="","","项")</f>
        <v/>
      </c>
      <c r="G228" s="21"/>
      <c r="H228" s="21"/>
      <c r="I228" s="21"/>
      <c r="J228" s="21"/>
      <c r="K228" s="21"/>
      <c r="L228" s="190">
        <f t="shared" si="87"/>
        <v>0</v>
      </c>
      <c r="M228" s="21"/>
      <c r="N228" s="21"/>
      <c r="O228" s="159"/>
      <c r="P228" s="58"/>
      <c r="Q228" s="176" t="str">
        <f t="shared" si="88"/>
        <v/>
      </c>
      <c r="R228" s="159"/>
      <c r="S228" s="58"/>
      <c r="T228" s="176"/>
      <c r="U228" s="97"/>
      <c r="V228" s="111">
        <f t="shared" si="74"/>
        <v>0</v>
      </c>
      <c r="W228" s="100"/>
    </row>
    <row r="229" spans="1:23" s="2" customFormat="1" ht="30.95" hidden="1" customHeight="1">
      <c r="A229" s="154"/>
      <c r="B229" s="21"/>
      <c r="C229" s="21"/>
      <c r="D229" s="21"/>
      <c r="E229" s="21"/>
      <c r="F229" s="184" t="str">
        <f t="array" ref="F229">IF(G229="","","项")</f>
        <v/>
      </c>
      <c r="G229" s="21"/>
      <c r="H229" s="21"/>
      <c r="I229" s="21"/>
      <c r="J229" s="21"/>
      <c r="K229" s="21"/>
      <c r="L229" s="190">
        <f t="shared" si="87"/>
        <v>0</v>
      </c>
      <c r="M229" s="21"/>
      <c r="N229" s="21"/>
      <c r="O229" s="159"/>
      <c r="P229" s="58"/>
      <c r="Q229" s="176" t="str">
        <f t="shared" si="88"/>
        <v/>
      </c>
      <c r="R229" s="159"/>
      <c r="S229" s="58"/>
      <c r="T229" s="176"/>
      <c r="U229" s="97"/>
      <c r="V229" s="111">
        <f t="shared" si="74"/>
        <v>0</v>
      </c>
      <c r="W229" s="100"/>
    </row>
    <row r="230" spans="1:23" s="2" customFormat="1" ht="23.25" hidden="1" customHeight="1">
      <c r="A230" s="154"/>
      <c r="B230" s="21"/>
      <c r="C230" s="21"/>
      <c r="D230" s="21"/>
      <c r="E230" s="21"/>
      <c r="F230" s="184" t="str">
        <f t="array" ref="F230">IF(G230="","","项")</f>
        <v/>
      </c>
      <c r="G230" s="21"/>
      <c r="H230" s="21"/>
      <c r="I230" s="21"/>
      <c r="J230" s="21"/>
      <c r="K230" s="21"/>
      <c r="L230" s="190">
        <f t="shared" si="87"/>
        <v>0</v>
      </c>
      <c r="M230" s="21"/>
      <c r="N230" s="21"/>
      <c r="O230" s="159"/>
      <c r="P230" s="58"/>
      <c r="Q230" s="176" t="str">
        <f t="shared" si="88"/>
        <v/>
      </c>
      <c r="R230" s="159"/>
      <c r="S230" s="58"/>
      <c r="T230" s="176"/>
      <c r="U230" s="97"/>
      <c r="V230" s="111">
        <f t="shared" si="74"/>
        <v>0</v>
      </c>
      <c r="W230" s="100"/>
    </row>
    <row r="231" spans="1:23" s="2" customFormat="1" ht="23.25" hidden="1" customHeight="1">
      <c r="A231" s="154"/>
      <c r="B231" s="21"/>
      <c r="C231" s="21"/>
      <c r="D231" s="21"/>
      <c r="E231" s="21"/>
      <c r="F231" s="184" t="str">
        <f t="array" ref="F231">IF(G231="","","项")</f>
        <v/>
      </c>
      <c r="G231" s="21"/>
      <c r="H231" s="21"/>
      <c r="I231" s="21"/>
      <c r="J231" s="21"/>
      <c r="K231" s="21"/>
      <c r="L231" s="190">
        <f t="shared" si="87"/>
        <v>0</v>
      </c>
      <c r="M231" s="21"/>
      <c r="N231" s="21"/>
      <c r="O231" s="159"/>
      <c r="P231" s="58"/>
      <c r="Q231" s="176" t="str">
        <f t="shared" si="88"/>
        <v/>
      </c>
      <c r="R231" s="159"/>
      <c r="S231" s="58"/>
      <c r="T231" s="176"/>
      <c r="U231" s="97"/>
      <c r="V231" s="111">
        <f t="shared" si="74"/>
        <v>0</v>
      </c>
      <c r="W231" s="100"/>
    </row>
    <row r="232" spans="1:23" s="2" customFormat="1" ht="17.25" customHeight="1">
      <c r="A232" s="16"/>
      <c r="L232" s="51"/>
      <c r="O232" s="191"/>
      <c r="Q232" s="16"/>
      <c r="R232" s="191"/>
      <c r="S232" s="202"/>
      <c r="T232" s="16"/>
      <c r="U232" s="97"/>
      <c r="V232" s="100"/>
      <c r="W232" s="100"/>
    </row>
    <row r="233" spans="1:23" s="2" customFormat="1" ht="17.25" customHeight="1">
      <c r="A233" s="16"/>
      <c r="L233" s="51"/>
      <c r="O233" s="191"/>
      <c r="Q233" s="16"/>
      <c r="R233" s="191"/>
      <c r="S233" s="202"/>
      <c r="T233" s="16"/>
      <c r="U233" s="97"/>
      <c r="V233" s="100"/>
      <c r="W233" s="100"/>
    </row>
    <row r="234" spans="1:23" s="2" customFormat="1" ht="17.25" customHeight="1">
      <c r="A234" s="16"/>
      <c r="L234" s="51"/>
      <c r="O234" s="191"/>
      <c r="Q234" s="16"/>
      <c r="R234" s="191"/>
      <c r="S234" s="202"/>
      <c r="T234" s="16"/>
      <c r="U234" s="97"/>
      <c r="V234" s="100"/>
      <c r="W234" s="100"/>
    </row>
    <row r="235" spans="1:23" s="2" customFormat="1" ht="17.25" customHeight="1">
      <c r="A235" s="16"/>
      <c r="L235" s="51"/>
      <c r="O235" s="191"/>
      <c r="Q235" s="16"/>
      <c r="R235" s="191"/>
      <c r="S235" s="202"/>
      <c r="T235" s="16"/>
      <c r="U235" s="97"/>
      <c r="V235" s="100"/>
      <c r="W235" s="100"/>
    </row>
    <row r="236" spans="1:23" s="2" customFormat="1" ht="17.25" customHeight="1">
      <c r="A236" s="16"/>
      <c r="L236" s="51"/>
      <c r="O236" s="191"/>
      <c r="Q236" s="16"/>
      <c r="R236" s="191"/>
      <c r="S236" s="202"/>
      <c r="T236" s="16"/>
      <c r="U236" s="97"/>
      <c r="V236" s="100"/>
      <c r="W236" s="100"/>
    </row>
    <row r="237" spans="1:23" s="2" customFormat="1" ht="17.25" customHeight="1">
      <c r="A237" s="16"/>
      <c r="L237" s="51"/>
      <c r="O237" s="191"/>
      <c r="Q237" s="16"/>
      <c r="R237" s="191"/>
      <c r="S237" s="202"/>
      <c r="T237" s="16"/>
      <c r="U237" s="97"/>
      <c r="V237" s="100"/>
      <c r="W237" s="100"/>
    </row>
    <row r="238" spans="1:23" s="2" customFormat="1" ht="17.25" customHeight="1">
      <c r="A238" s="16"/>
      <c r="L238" s="51"/>
      <c r="O238" s="191"/>
      <c r="Q238" s="16"/>
      <c r="R238" s="191"/>
      <c r="S238" s="202"/>
      <c r="T238" s="16"/>
      <c r="U238" s="97"/>
      <c r="V238" s="100"/>
      <c r="W238" s="100"/>
    </row>
    <row r="239" spans="1:23" s="2" customFormat="1" ht="17.25" customHeight="1">
      <c r="A239" s="16"/>
      <c r="L239" s="51"/>
      <c r="O239" s="191"/>
      <c r="Q239" s="16"/>
      <c r="R239" s="191"/>
      <c r="S239" s="202"/>
      <c r="T239" s="16"/>
      <c r="U239" s="97"/>
      <c r="V239" s="100"/>
      <c r="W239" s="100"/>
    </row>
    <row r="240" spans="1:23" s="2" customFormat="1" ht="17.25" customHeight="1">
      <c r="A240" s="16"/>
      <c r="L240" s="51"/>
      <c r="O240" s="191"/>
      <c r="Q240" s="16"/>
      <c r="R240" s="191"/>
      <c r="S240" s="202"/>
      <c r="T240" s="16"/>
      <c r="U240" s="97"/>
      <c r="V240" s="100"/>
      <c r="W240" s="100"/>
    </row>
    <row r="241" spans="1:23" s="2" customFormat="1" ht="17.25" customHeight="1">
      <c r="A241" s="16"/>
      <c r="L241" s="51"/>
      <c r="O241" s="191"/>
      <c r="Q241" s="16"/>
      <c r="R241" s="191"/>
      <c r="S241" s="202"/>
      <c r="T241" s="16"/>
      <c r="U241" s="97"/>
      <c r="V241" s="100"/>
      <c r="W241" s="100"/>
    </row>
    <row r="242" spans="1:23" s="2" customFormat="1" ht="17.25" customHeight="1">
      <c r="A242" s="16"/>
      <c r="L242" s="51"/>
      <c r="O242" s="191"/>
      <c r="Q242" s="16"/>
      <c r="R242" s="191"/>
      <c r="S242" s="202"/>
      <c r="T242" s="16"/>
      <c r="U242" s="97"/>
      <c r="V242" s="100"/>
      <c r="W242" s="100"/>
    </row>
    <row r="243" spans="1:23" s="2" customFormat="1" ht="17.25" customHeight="1">
      <c r="A243" s="16"/>
      <c r="L243" s="51"/>
      <c r="O243" s="191"/>
      <c r="Q243" s="16"/>
      <c r="R243" s="191"/>
      <c r="S243" s="202"/>
      <c r="T243" s="16"/>
      <c r="U243" s="97"/>
      <c r="V243" s="100"/>
      <c r="W243" s="100"/>
    </row>
    <row r="244" spans="1:23" s="2" customFormat="1" ht="17.25" customHeight="1">
      <c r="A244" s="16"/>
      <c r="L244" s="51"/>
      <c r="O244" s="191"/>
      <c r="Q244" s="16"/>
      <c r="R244" s="191"/>
      <c r="S244" s="202"/>
      <c r="T244" s="16"/>
      <c r="U244" s="97"/>
      <c r="V244" s="100"/>
      <c r="W244" s="100"/>
    </row>
    <row r="245" spans="1:23" s="2" customFormat="1" ht="17.25" customHeight="1">
      <c r="A245" s="16"/>
      <c r="L245" s="51"/>
      <c r="O245" s="191"/>
      <c r="Q245" s="16"/>
      <c r="R245" s="191"/>
      <c r="S245" s="202"/>
      <c r="T245" s="16"/>
      <c r="U245" s="97"/>
      <c r="V245" s="100"/>
      <c r="W245" s="100"/>
    </row>
    <row r="246" spans="1:23" s="2" customFormat="1" ht="17.25" customHeight="1">
      <c r="A246" s="16"/>
      <c r="L246" s="51"/>
      <c r="O246" s="191"/>
      <c r="Q246" s="16"/>
      <c r="R246" s="191"/>
      <c r="S246" s="202"/>
      <c r="T246" s="16"/>
      <c r="U246" s="97"/>
      <c r="V246" s="100"/>
      <c r="W246" s="100"/>
    </row>
    <row r="247" spans="1:23" s="2" customFormat="1" ht="17.25" customHeight="1">
      <c r="A247" s="16"/>
      <c r="L247" s="51"/>
      <c r="O247" s="191"/>
      <c r="Q247" s="16"/>
      <c r="R247" s="191"/>
      <c r="S247" s="202"/>
      <c r="T247" s="16"/>
      <c r="U247" s="97"/>
      <c r="V247" s="100"/>
      <c r="W247" s="100"/>
    </row>
    <row r="248" spans="1:23" s="2" customFormat="1" ht="17.25" customHeight="1">
      <c r="A248" s="16"/>
      <c r="L248" s="51"/>
      <c r="O248" s="191"/>
      <c r="Q248" s="16"/>
      <c r="R248" s="191"/>
      <c r="S248" s="202"/>
      <c r="T248" s="16"/>
      <c r="U248" s="97"/>
      <c r="V248" s="100"/>
      <c r="W248" s="100"/>
    </row>
    <row r="249" spans="1:23" s="2" customFormat="1" ht="17.25" customHeight="1">
      <c r="A249" s="16"/>
      <c r="L249" s="51"/>
      <c r="O249" s="191"/>
      <c r="Q249" s="16"/>
      <c r="R249" s="191"/>
      <c r="S249" s="202"/>
      <c r="T249" s="16"/>
      <c r="U249" s="97"/>
      <c r="V249" s="100"/>
      <c r="W249" s="100"/>
    </row>
    <row r="250" spans="1:23" s="2" customFormat="1" ht="17.25" customHeight="1">
      <c r="A250" s="16"/>
      <c r="L250" s="51"/>
      <c r="O250" s="191"/>
      <c r="Q250" s="16"/>
      <c r="R250" s="191"/>
      <c r="S250" s="202"/>
      <c r="T250" s="16"/>
      <c r="U250" s="97"/>
      <c r="V250" s="100"/>
      <c r="W250" s="100"/>
    </row>
    <row r="251" spans="1:23" s="2" customFormat="1" ht="17.25" customHeight="1">
      <c r="A251" s="16"/>
      <c r="L251" s="51"/>
      <c r="O251" s="191"/>
      <c r="Q251" s="16"/>
      <c r="R251" s="191"/>
      <c r="S251" s="202"/>
      <c r="T251" s="16"/>
      <c r="U251" s="97"/>
      <c r="V251" s="100"/>
      <c r="W251" s="100"/>
    </row>
    <row r="252" spans="1:23" s="2" customFormat="1" ht="17.25" customHeight="1">
      <c r="A252" s="16"/>
      <c r="L252" s="51"/>
      <c r="O252" s="191"/>
      <c r="Q252" s="16"/>
      <c r="R252" s="191"/>
      <c r="S252" s="202"/>
      <c r="T252" s="16"/>
      <c r="U252" s="97"/>
      <c r="V252" s="100"/>
      <c r="W252" s="100"/>
    </row>
    <row r="253" spans="1:23" s="2" customFormat="1" ht="17.25" customHeight="1">
      <c r="A253" s="16"/>
      <c r="L253" s="51"/>
      <c r="O253" s="191"/>
      <c r="Q253" s="16"/>
      <c r="R253" s="191"/>
      <c r="S253" s="202"/>
      <c r="T253" s="16"/>
      <c r="U253" s="97"/>
      <c r="V253" s="100"/>
      <c r="W253" s="100"/>
    </row>
    <row r="254" spans="1:23" s="2" customFormat="1" ht="17.25" customHeight="1">
      <c r="A254" s="16"/>
      <c r="L254" s="51"/>
      <c r="O254" s="191"/>
      <c r="Q254" s="16"/>
      <c r="R254" s="191"/>
      <c r="S254" s="202"/>
      <c r="T254" s="16"/>
      <c r="U254" s="97"/>
      <c r="V254" s="100"/>
      <c r="W254" s="100"/>
    </row>
    <row r="255" spans="1:23" s="2" customFormat="1" ht="17.25" customHeight="1">
      <c r="A255" s="16"/>
      <c r="L255" s="51"/>
      <c r="O255" s="191"/>
      <c r="Q255" s="16"/>
      <c r="R255" s="191"/>
      <c r="S255" s="202"/>
      <c r="T255" s="16"/>
      <c r="U255" s="97"/>
      <c r="V255" s="100"/>
      <c r="W255" s="100"/>
    </row>
    <row r="256" spans="1:23" s="2" customFormat="1" ht="17.25" customHeight="1">
      <c r="A256" s="16"/>
      <c r="L256" s="51"/>
      <c r="O256" s="191"/>
      <c r="Q256" s="16"/>
      <c r="R256" s="191"/>
      <c r="S256" s="202"/>
      <c r="T256" s="16"/>
      <c r="U256" s="97"/>
      <c r="V256" s="100"/>
      <c r="W256" s="100"/>
    </row>
    <row r="257" spans="1:23" s="2" customFormat="1" ht="17.25" customHeight="1">
      <c r="A257" s="16"/>
      <c r="L257" s="51"/>
      <c r="O257" s="191"/>
      <c r="Q257" s="16"/>
      <c r="R257" s="191"/>
      <c r="S257" s="202"/>
      <c r="T257" s="16"/>
      <c r="U257" s="97"/>
      <c r="V257" s="100"/>
      <c r="W257" s="100"/>
    </row>
    <row r="258" spans="1:23" s="2" customFormat="1" ht="17.25" customHeight="1">
      <c r="A258" s="16"/>
      <c r="L258" s="51"/>
      <c r="O258" s="191"/>
      <c r="Q258" s="16"/>
      <c r="R258" s="191"/>
      <c r="S258" s="202"/>
      <c r="T258" s="16"/>
      <c r="U258" s="97"/>
      <c r="V258" s="100"/>
      <c r="W258" s="100"/>
    </row>
    <row r="259" spans="1:23" s="2" customFormat="1" ht="17.25" customHeight="1">
      <c r="A259" s="16"/>
      <c r="L259" s="51"/>
      <c r="O259" s="191"/>
      <c r="Q259" s="16"/>
      <c r="R259" s="191"/>
      <c r="S259" s="202"/>
      <c r="T259" s="16"/>
      <c r="U259" s="97"/>
      <c r="V259" s="100"/>
      <c r="W259" s="100"/>
    </row>
    <row r="260" spans="1:23" s="2" customFormat="1" ht="17.25" customHeight="1">
      <c r="A260" s="16"/>
      <c r="L260" s="51"/>
      <c r="O260" s="191"/>
      <c r="Q260" s="16"/>
      <c r="R260" s="191"/>
      <c r="S260" s="202"/>
      <c r="T260" s="16"/>
      <c r="U260" s="97"/>
      <c r="V260" s="100"/>
      <c r="W260" s="100"/>
    </row>
    <row r="261" spans="1:23" s="2" customFormat="1" ht="17.25" customHeight="1">
      <c r="A261" s="16"/>
      <c r="L261" s="51"/>
      <c r="O261" s="191"/>
      <c r="Q261" s="16"/>
      <c r="R261" s="191"/>
      <c r="S261" s="202"/>
      <c r="T261" s="16"/>
      <c r="U261" s="97"/>
      <c r="V261" s="100"/>
      <c r="W261" s="100"/>
    </row>
    <row r="262" spans="1:23" s="2" customFormat="1" ht="17.25" customHeight="1">
      <c r="A262" s="16"/>
      <c r="L262" s="51"/>
      <c r="O262" s="191"/>
      <c r="Q262" s="16"/>
      <c r="R262" s="191"/>
      <c r="S262" s="202"/>
      <c r="T262" s="16"/>
      <c r="U262" s="97"/>
      <c r="V262" s="100"/>
      <c r="W262" s="100"/>
    </row>
    <row r="263" spans="1:23" s="2" customFormat="1" ht="17.25" customHeight="1">
      <c r="A263" s="16"/>
      <c r="L263" s="51"/>
      <c r="O263" s="191"/>
      <c r="Q263" s="16"/>
      <c r="R263" s="191"/>
      <c r="S263" s="202"/>
      <c r="T263" s="16"/>
      <c r="U263" s="97"/>
      <c r="V263" s="100"/>
      <c r="W263" s="100"/>
    </row>
    <row r="264" spans="1:23" s="2" customFormat="1" ht="17.25" customHeight="1">
      <c r="A264" s="16"/>
      <c r="L264" s="51"/>
      <c r="O264" s="191"/>
      <c r="Q264" s="16"/>
      <c r="R264" s="191"/>
      <c r="S264" s="202"/>
      <c r="T264" s="16"/>
      <c r="U264" s="97"/>
      <c r="V264" s="100"/>
      <c r="W264" s="100"/>
    </row>
    <row r="265" spans="1:23" s="2" customFormat="1" ht="17.25" customHeight="1">
      <c r="A265" s="16"/>
      <c r="L265" s="51"/>
      <c r="O265" s="191"/>
      <c r="Q265" s="16"/>
      <c r="R265" s="191"/>
      <c r="S265" s="202"/>
      <c r="T265" s="16"/>
      <c r="U265" s="97"/>
      <c r="V265" s="100"/>
      <c r="W265" s="100"/>
    </row>
    <row r="266" spans="1:23" s="2" customFormat="1" ht="17.25" customHeight="1">
      <c r="A266" s="16"/>
      <c r="L266" s="51"/>
      <c r="O266" s="191"/>
      <c r="Q266" s="16"/>
      <c r="R266" s="191"/>
      <c r="S266" s="202"/>
      <c r="T266" s="16"/>
      <c r="U266" s="97"/>
      <c r="V266" s="100"/>
      <c r="W266" s="100"/>
    </row>
    <row r="267" spans="1:23" s="2" customFormat="1" ht="17.25" customHeight="1">
      <c r="A267" s="16"/>
      <c r="L267" s="51"/>
      <c r="O267" s="191"/>
      <c r="Q267" s="16"/>
      <c r="R267" s="191"/>
      <c r="S267" s="202"/>
      <c r="T267" s="16"/>
      <c r="U267" s="97"/>
      <c r="V267" s="100"/>
      <c r="W267" s="100"/>
    </row>
    <row r="268" spans="1:23" s="2" customFormat="1" ht="17.25" customHeight="1">
      <c r="A268" s="16"/>
      <c r="L268" s="51"/>
      <c r="O268" s="191"/>
      <c r="Q268" s="16"/>
      <c r="R268" s="191"/>
      <c r="S268" s="202"/>
      <c r="T268" s="16"/>
      <c r="U268" s="97"/>
      <c r="V268" s="100"/>
      <c r="W268" s="100"/>
    </row>
    <row r="269" spans="1:23" s="2" customFormat="1" ht="17.25" customHeight="1">
      <c r="A269" s="16"/>
      <c r="L269" s="51"/>
      <c r="O269" s="191"/>
      <c r="Q269" s="16"/>
      <c r="R269" s="191"/>
      <c r="S269" s="202"/>
      <c r="T269" s="16"/>
      <c r="U269" s="191"/>
      <c r="V269" s="100"/>
      <c r="W269" s="100"/>
    </row>
    <row r="270" spans="1:23" s="2" customFormat="1" ht="17.25" customHeight="1">
      <c r="A270" s="16"/>
      <c r="L270" s="51"/>
      <c r="O270" s="191"/>
      <c r="Q270" s="16"/>
      <c r="R270" s="191"/>
      <c r="S270" s="202"/>
      <c r="T270" s="16"/>
      <c r="U270" s="191"/>
      <c r="V270" s="100"/>
      <c r="W270" s="100"/>
    </row>
    <row r="271" spans="1:23" s="2" customFormat="1" ht="17.25" customHeight="1">
      <c r="A271" s="16"/>
      <c r="L271" s="51"/>
      <c r="O271" s="191"/>
      <c r="Q271" s="16"/>
      <c r="R271" s="191"/>
      <c r="S271" s="202"/>
      <c r="T271" s="16"/>
      <c r="U271" s="191"/>
      <c r="V271" s="100"/>
      <c r="W271" s="100"/>
    </row>
    <row r="272" spans="1:23" s="2" customFormat="1" ht="17.25" customHeight="1">
      <c r="A272" s="16"/>
      <c r="L272" s="51"/>
      <c r="O272" s="191"/>
      <c r="Q272" s="16"/>
      <c r="R272" s="191"/>
      <c r="S272" s="202"/>
      <c r="T272" s="16"/>
      <c r="U272" s="191"/>
      <c r="V272" s="100"/>
      <c r="W272" s="100"/>
    </row>
    <row r="273" spans="1:23" s="2" customFormat="1" ht="17.25" customHeight="1">
      <c r="A273" s="16"/>
      <c r="L273" s="51"/>
      <c r="O273" s="191"/>
      <c r="Q273" s="16"/>
      <c r="R273" s="191"/>
      <c r="S273" s="202"/>
      <c r="T273" s="16"/>
      <c r="U273" s="191"/>
      <c r="V273" s="100"/>
      <c r="W273" s="100"/>
    </row>
    <row r="274" spans="1:23" s="2" customFormat="1" ht="17.25" customHeight="1">
      <c r="A274" s="16"/>
      <c r="L274" s="51"/>
      <c r="O274" s="191"/>
      <c r="Q274" s="16"/>
      <c r="R274" s="191"/>
      <c r="S274" s="202"/>
      <c r="T274" s="16"/>
      <c r="U274" s="191"/>
      <c r="V274" s="100"/>
      <c r="W274" s="100"/>
    </row>
    <row r="275" spans="1:23" s="2" customFormat="1" ht="17.25" customHeight="1">
      <c r="A275" s="16"/>
      <c r="L275" s="51"/>
      <c r="O275" s="191"/>
      <c r="Q275" s="16"/>
      <c r="R275" s="191"/>
      <c r="S275" s="202"/>
      <c r="T275" s="16"/>
      <c r="U275" s="191"/>
      <c r="V275" s="100"/>
      <c r="W275" s="100"/>
    </row>
    <row r="276" spans="1:23" s="2" customFormat="1" ht="17.25" customHeight="1">
      <c r="A276" s="16"/>
      <c r="L276" s="51"/>
      <c r="O276" s="191"/>
      <c r="Q276" s="16"/>
      <c r="R276" s="191"/>
      <c r="S276" s="202"/>
      <c r="T276" s="16"/>
      <c r="U276" s="191"/>
      <c r="V276" s="100"/>
      <c r="W276" s="100"/>
    </row>
    <row r="277" spans="1:23" s="2" customFormat="1" ht="17.25" customHeight="1">
      <c r="A277" s="16"/>
      <c r="L277" s="51"/>
      <c r="O277" s="191"/>
      <c r="Q277" s="16"/>
      <c r="R277" s="191"/>
      <c r="S277" s="202"/>
      <c r="T277" s="16"/>
      <c r="U277" s="191"/>
      <c r="V277" s="100"/>
      <c r="W277" s="100"/>
    </row>
    <row r="278" spans="1:23" s="2" customFormat="1" ht="17.25" customHeight="1">
      <c r="A278" s="16"/>
      <c r="L278" s="51"/>
      <c r="O278" s="191"/>
      <c r="Q278" s="16"/>
      <c r="R278" s="191"/>
      <c r="S278" s="202"/>
      <c r="T278" s="16"/>
      <c r="U278" s="191"/>
      <c r="V278" s="100"/>
      <c r="W278" s="100"/>
    </row>
    <row r="279" spans="1:23" s="2" customFormat="1" ht="17.25" customHeight="1">
      <c r="A279" s="16"/>
      <c r="L279" s="51"/>
      <c r="O279" s="191"/>
      <c r="Q279" s="16"/>
      <c r="R279" s="191"/>
      <c r="S279" s="202"/>
      <c r="T279" s="16"/>
      <c r="U279" s="191"/>
      <c r="V279" s="100"/>
      <c r="W279" s="100"/>
    </row>
    <row r="280" spans="1:23" s="2" customFormat="1" ht="17.25" customHeight="1">
      <c r="A280" s="16"/>
      <c r="L280" s="51"/>
      <c r="O280" s="191"/>
      <c r="Q280" s="16"/>
      <c r="R280" s="191"/>
      <c r="S280" s="202"/>
      <c r="T280" s="16"/>
      <c r="U280" s="191"/>
      <c r="V280" s="100"/>
      <c r="W280" s="100"/>
    </row>
    <row r="281" spans="1:23" s="2" customFormat="1" ht="17.25" customHeight="1">
      <c r="A281" s="16"/>
      <c r="L281" s="51"/>
      <c r="O281" s="191"/>
      <c r="Q281" s="16"/>
      <c r="R281" s="191"/>
      <c r="S281" s="202"/>
      <c r="T281" s="16"/>
      <c r="U281" s="191"/>
      <c r="V281" s="100"/>
      <c r="W281" s="100"/>
    </row>
    <row r="282" spans="1:23" s="2" customFormat="1" ht="17.25" customHeight="1">
      <c r="A282" s="16"/>
      <c r="L282" s="51"/>
      <c r="O282" s="191"/>
      <c r="Q282" s="16"/>
      <c r="R282" s="191"/>
      <c r="S282" s="202"/>
      <c r="T282" s="16"/>
      <c r="U282" s="191"/>
      <c r="V282" s="100"/>
      <c r="W282" s="100"/>
    </row>
    <row r="283" spans="1:23" s="2" customFormat="1" ht="17.25" customHeight="1">
      <c r="A283" s="16"/>
      <c r="L283" s="51"/>
      <c r="O283" s="191"/>
      <c r="Q283" s="16"/>
      <c r="R283" s="191"/>
      <c r="S283" s="202"/>
      <c r="T283" s="16"/>
      <c r="U283" s="191"/>
      <c r="V283" s="100"/>
      <c r="W283" s="100"/>
    </row>
    <row r="284" spans="1:23" s="2" customFormat="1" ht="17.25" customHeight="1">
      <c r="A284" s="16"/>
      <c r="L284" s="51"/>
      <c r="O284" s="191"/>
      <c r="Q284" s="16"/>
      <c r="R284" s="191"/>
      <c r="S284" s="202"/>
      <c r="T284" s="16"/>
      <c r="U284" s="191"/>
      <c r="V284" s="100"/>
      <c r="W284" s="100"/>
    </row>
    <row r="285" spans="1:23" s="2" customFormat="1" ht="17.25" customHeight="1">
      <c r="A285" s="16"/>
      <c r="L285" s="51"/>
      <c r="O285" s="191"/>
      <c r="Q285" s="16"/>
      <c r="R285" s="191"/>
      <c r="S285" s="202"/>
      <c r="T285" s="16"/>
      <c r="U285" s="191"/>
      <c r="V285" s="100"/>
      <c r="W285" s="100"/>
    </row>
    <row r="286" spans="1:23" s="2" customFormat="1" ht="17.25" customHeight="1">
      <c r="A286" s="16"/>
      <c r="L286" s="51"/>
      <c r="O286" s="191"/>
      <c r="Q286" s="16"/>
      <c r="R286" s="191"/>
      <c r="S286" s="202"/>
      <c r="T286" s="16"/>
      <c r="U286" s="191"/>
      <c r="V286" s="100"/>
      <c r="W286" s="100"/>
    </row>
    <row r="287" spans="1:23" s="2" customFormat="1" ht="17.25" customHeight="1">
      <c r="A287" s="16"/>
      <c r="L287" s="51"/>
      <c r="O287" s="191"/>
      <c r="Q287" s="16"/>
      <c r="R287" s="191"/>
      <c r="S287" s="202"/>
      <c r="T287" s="16"/>
      <c r="U287" s="191"/>
      <c r="V287" s="100"/>
      <c r="W287" s="100"/>
    </row>
    <row r="288" spans="1:23" s="2" customFormat="1" ht="17.25" customHeight="1">
      <c r="A288" s="16"/>
      <c r="L288" s="51"/>
      <c r="O288" s="191"/>
      <c r="Q288" s="16"/>
      <c r="R288" s="191"/>
      <c r="S288" s="202"/>
      <c r="T288" s="16"/>
      <c r="U288" s="191"/>
      <c r="V288" s="100"/>
      <c r="W288" s="100"/>
    </row>
    <row r="289" spans="1:23" s="2" customFormat="1" ht="17.25" customHeight="1">
      <c r="A289" s="16"/>
      <c r="L289" s="51"/>
      <c r="O289" s="191"/>
      <c r="Q289" s="16"/>
      <c r="R289" s="191"/>
      <c r="S289" s="202"/>
      <c r="T289" s="16"/>
      <c r="U289" s="191"/>
      <c r="V289" s="100"/>
      <c r="W289" s="100"/>
    </row>
    <row r="290" spans="1:23" s="2" customFormat="1" ht="17.25" customHeight="1">
      <c r="A290" s="16"/>
      <c r="L290" s="51"/>
      <c r="O290" s="191"/>
      <c r="Q290" s="16"/>
      <c r="R290" s="191"/>
      <c r="S290" s="202"/>
      <c r="T290" s="16"/>
      <c r="U290" s="191"/>
      <c r="V290" s="100"/>
      <c r="W290" s="100"/>
    </row>
    <row r="291" spans="1:23" s="2" customFormat="1" ht="17.25" customHeight="1">
      <c r="A291" s="16"/>
      <c r="L291" s="51"/>
      <c r="O291" s="191"/>
      <c r="Q291" s="16"/>
      <c r="R291" s="191"/>
      <c r="S291" s="202"/>
      <c r="T291" s="16"/>
      <c r="U291" s="191"/>
      <c r="V291" s="100"/>
      <c r="W291" s="100"/>
    </row>
    <row r="292" spans="1:23" s="2" customFormat="1" ht="17.25" customHeight="1">
      <c r="A292" s="16"/>
      <c r="L292" s="51"/>
      <c r="O292" s="191"/>
      <c r="Q292" s="16"/>
      <c r="R292" s="191"/>
      <c r="S292" s="202"/>
      <c r="T292" s="16"/>
      <c r="U292" s="191"/>
      <c r="V292" s="100"/>
      <c r="W292" s="100"/>
    </row>
    <row r="293" spans="1:23" s="2" customFormat="1" ht="17.25" customHeight="1">
      <c r="A293" s="16"/>
      <c r="L293" s="51"/>
      <c r="O293" s="191"/>
      <c r="Q293" s="16"/>
      <c r="R293" s="191"/>
      <c r="S293" s="202"/>
      <c r="T293" s="16"/>
      <c r="U293" s="191"/>
      <c r="V293" s="100"/>
      <c r="W293" s="100"/>
    </row>
    <row r="294" spans="1:23" s="2" customFormat="1" ht="17.25" customHeight="1">
      <c r="A294" s="16"/>
      <c r="L294" s="51"/>
      <c r="O294" s="191"/>
      <c r="Q294" s="16"/>
      <c r="R294" s="191"/>
      <c r="S294" s="202"/>
      <c r="T294" s="16"/>
      <c r="U294" s="191"/>
      <c r="V294" s="100"/>
      <c r="W294" s="100"/>
    </row>
    <row r="295" spans="1:23" s="2" customFormat="1" ht="17.25" customHeight="1">
      <c r="A295" s="16"/>
      <c r="L295" s="51"/>
      <c r="O295" s="191"/>
      <c r="Q295" s="16"/>
      <c r="R295" s="191"/>
      <c r="S295" s="202"/>
      <c r="T295" s="16"/>
      <c r="U295" s="191"/>
      <c r="V295" s="100"/>
      <c r="W295" s="100"/>
    </row>
    <row r="296" spans="1:23" s="2" customFormat="1" ht="17.25" customHeight="1">
      <c r="A296" s="16"/>
      <c r="L296" s="51"/>
      <c r="O296" s="191"/>
      <c r="Q296" s="16"/>
      <c r="R296" s="191"/>
      <c r="S296" s="202"/>
      <c r="T296" s="16"/>
      <c r="U296" s="191"/>
      <c r="V296" s="100"/>
      <c r="W296" s="100"/>
    </row>
    <row r="297" spans="1:23" s="2" customFormat="1" ht="17.25" customHeight="1">
      <c r="A297" s="16"/>
      <c r="L297" s="51"/>
      <c r="O297" s="191"/>
      <c r="Q297" s="16"/>
      <c r="R297" s="191"/>
      <c r="S297" s="202"/>
      <c r="T297" s="16"/>
      <c r="U297" s="191"/>
      <c r="V297" s="100"/>
      <c r="W297" s="100"/>
    </row>
    <row r="298" spans="1:23" s="2" customFormat="1" ht="17.25" customHeight="1">
      <c r="A298" s="16"/>
      <c r="L298" s="51"/>
      <c r="O298" s="191"/>
      <c r="Q298" s="16"/>
      <c r="R298" s="191"/>
      <c r="S298" s="202"/>
      <c r="T298" s="16"/>
      <c r="U298" s="191"/>
      <c r="V298" s="100"/>
      <c r="W298" s="100"/>
    </row>
    <row r="299" spans="1:23" s="2" customFormat="1" ht="17.25" customHeight="1">
      <c r="A299" s="16"/>
      <c r="L299" s="51"/>
      <c r="O299" s="191"/>
      <c r="Q299" s="16"/>
      <c r="R299" s="191"/>
      <c r="S299" s="202"/>
      <c r="T299" s="16"/>
      <c r="U299" s="191"/>
      <c r="V299" s="100"/>
      <c r="W299" s="100"/>
    </row>
    <row r="300" spans="1:23" s="2" customFormat="1" ht="17.25" customHeight="1">
      <c r="A300" s="16"/>
      <c r="L300" s="51"/>
      <c r="O300" s="191"/>
      <c r="Q300" s="16"/>
      <c r="R300" s="191"/>
      <c r="S300" s="202"/>
      <c r="T300" s="16"/>
      <c r="U300" s="191"/>
      <c r="V300" s="100"/>
      <c r="W300" s="100"/>
    </row>
    <row r="301" spans="1:23" s="2" customFormat="1" ht="17.25" customHeight="1">
      <c r="A301" s="16"/>
      <c r="L301" s="51"/>
      <c r="O301" s="191"/>
      <c r="Q301" s="16"/>
      <c r="R301" s="191"/>
      <c r="S301" s="202"/>
      <c r="T301" s="16"/>
      <c r="U301" s="191"/>
      <c r="V301" s="100"/>
      <c r="W301" s="100"/>
    </row>
    <row r="302" spans="1:23" s="2" customFormat="1" ht="17.25" customHeight="1">
      <c r="A302" s="16"/>
      <c r="L302" s="51"/>
      <c r="O302" s="191"/>
      <c r="Q302" s="16"/>
      <c r="R302" s="191"/>
      <c r="S302" s="202"/>
      <c r="T302" s="16"/>
      <c r="U302" s="191"/>
      <c r="V302" s="100"/>
      <c r="W302" s="100"/>
    </row>
    <row r="303" spans="1:23" s="2" customFormat="1" ht="17.25" customHeight="1">
      <c r="A303" s="16"/>
      <c r="L303" s="51"/>
      <c r="O303" s="191"/>
      <c r="Q303" s="16"/>
      <c r="R303" s="191"/>
      <c r="S303" s="202"/>
      <c r="T303" s="16"/>
      <c r="U303" s="191"/>
      <c r="V303" s="100"/>
      <c r="W303" s="100"/>
    </row>
    <row r="304" spans="1:23" s="2" customFormat="1" ht="17.25" customHeight="1">
      <c r="A304" s="16"/>
      <c r="L304" s="51"/>
      <c r="O304" s="191"/>
      <c r="Q304" s="16"/>
      <c r="R304" s="191"/>
      <c r="S304" s="202"/>
      <c r="T304" s="16"/>
      <c r="U304" s="191"/>
      <c r="V304" s="100"/>
      <c r="W304" s="100"/>
    </row>
    <row r="305" spans="1:23" s="2" customFormat="1" ht="17.25" customHeight="1">
      <c r="A305" s="16"/>
      <c r="L305" s="51"/>
      <c r="O305" s="191"/>
      <c r="Q305" s="16"/>
      <c r="R305" s="191"/>
      <c r="S305" s="202"/>
      <c r="T305" s="16"/>
      <c r="U305" s="191"/>
      <c r="V305" s="100"/>
      <c r="W305" s="100"/>
    </row>
    <row r="306" spans="1:23" s="2" customFormat="1" ht="17.25" customHeight="1">
      <c r="A306" s="16"/>
      <c r="L306" s="51"/>
      <c r="O306" s="191"/>
      <c r="Q306" s="16"/>
      <c r="R306" s="191"/>
      <c r="S306" s="202"/>
      <c r="T306" s="16"/>
      <c r="U306" s="191"/>
      <c r="V306" s="100"/>
      <c r="W306" s="100"/>
    </row>
    <row r="307" spans="1:23" s="2" customFormat="1" ht="17.25" customHeight="1">
      <c r="A307" s="16"/>
      <c r="L307" s="51"/>
      <c r="O307" s="191"/>
      <c r="Q307" s="16"/>
      <c r="R307" s="191"/>
      <c r="S307" s="202"/>
      <c r="T307" s="16"/>
      <c r="U307" s="191"/>
      <c r="V307" s="100"/>
      <c r="W307" s="100"/>
    </row>
    <row r="308" spans="1:23" s="2" customFormat="1" ht="17.25" customHeight="1">
      <c r="A308" s="16"/>
      <c r="L308" s="51"/>
      <c r="O308" s="191"/>
      <c r="Q308" s="16"/>
      <c r="R308" s="191"/>
      <c r="S308" s="202"/>
      <c r="T308" s="16"/>
      <c r="U308" s="191"/>
      <c r="V308" s="100"/>
      <c r="W308" s="100"/>
    </row>
    <row r="309" spans="1:23" s="2" customFormat="1" ht="17.25" customHeight="1">
      <c r="A309" s="16"/>
      <c r="L309" s="51"/>
      <c r="O309" s="191"/>
      <c r="Q309" s="16"/>
      <c r="R309" s="191"/>
      <c r="S309" s="202"/>
      <c r="T309" s="16"/>
      <c r="U309" s="191"/>
      <c r="V309" s="100"/>
      <c r="W309" s="100"/>
    </row>
    <row r="310" spans="1:23" s="2" customFormat="1" ht="17.25" customHeight="1">
      <c r="A310" s="16"/>
      <c r="L310" s="51"/>
      <c r="O310" s="191"/>
      <c r="Q310" s="16"/>
      <c r="R310" s="191"/>
      <c r="S310" s="202"/>
      <c r="T310" s="16"/>
      <c r="U310" s="191"/>
      <c r="V310" s="100"/>
      <c r="W310" s="100"/>
    </row>
    <row r="311" spans="1:23" s="2" customFormat="1" ht="17.25" customHeight="1">
      <c r="A311" s="16"/>
      <c r="L311" s="51"/>
      <c r="O311" s="191"/>
      <c r="Q311" s="16"/>
      <c r="R311" s="191"/>
      <c r="S311" s="202"/>
      <c r="T311" s="16"/>
      <c r="U311" s="191"/>
      <c r="V311" s="100"/>
      <c r="W311" s="100"/>
    </row>
    <row r="312" spans="1:23" s="2" customFormat="1" ht="17.25" customHeight="1">
      <c r="A312" s="16"/>
      <c r="L312" s="51"/>
      <c r="O312" s="191"/>
      <c r="Q312" s="16"/>
      <c r="R312" s="191"/>
      <c r="S312" s="202"/>
      <c r="T312" s="16"/>
      <c r="U312" s="191"/>
      <c r="V312" s="100"/>
      <c r="W312" s="100"/>
    </row>
    <row r="313" spans="1:23" s="2" customFormat="1" ht="17.25" customHeight="1">
      <c r="A313" s="16"/>
      <c r="L313" s="51"/>
      <c r="O313" s="191"/>
      <c r="Q313" s="16"/>
      <c r="R313" s="191"/>
      <c r="S313" s="202"/>
      <c r="T313" s="16"/>
      <c r="U313" s="191"/>
      <c r="V313" s="100"/>
      <c r="W313" s="100"/>
    </row>
    <row r="314" spans="1:23" s="2" customFormat="1" ht="17.25" customHeight="1">
      <c r="A314" s="16"/>
      <c r="L314" s="51"/>
      <c r="O314" s="191"/>
      <c r="Q314" s="16"/>
      <c r="R314" s="191"/>
      <c r="S314" s="202"/>
      <c r="T314" s="16"/>
      <c r="U314" s="191"/>
      <c r="V314" s="100"/>
      <c r="W314" s="100"/>
    </row>
    <row r="315" spans="1:23" s="2" customFormat="1" ht="17.25" customHeight="1">
      <c r="A315" s="16"/>
      <c r="L315" s="51"/>
      <c r="O315" s="191"/>
      <c r="Q315" s="16"/>
      <c r="R315" s="191"/>
      <c r="S315" s="202"/>
      <c r="T315" s="16"/>
      <c r="U315" s="191"/>
      <c r="V315" s="100"/>
      <c r="W315" s="100"/>
    </row>
    <row r="316" spans="1:23" s="2" customFormat="1" ht="17.25" customHeight="1">
      <c r="A316" s="16"/>
      <c r="L316" s="51"/>
      <c r="O316" s="191"/>
      <c r="Q316" s="16"/>
      <c r="R316" s="191"/>
      <c r="S316" s="202"/>
      <c r="T316" s="16"/>
      <c r="U316" s="191"/>
      <c r="V316" s="100"/>
      <c r="W316" s="100"/>
    </row>
    <row r="317" spans="1:23" s="2" customFormat="1" ht="17.25" customHeight="1">
      <c r="A317" s="16"/>
      <c r="L317" s="51"/>
      <c r="O317" s="191"/>
      <c r="Q317" s="16"/>
      <c r="R317" s="191"/>
      <c r="S317" s="202"/>
      <c r="T317" s="16"/>
      <c r="U317" s="191"/>
      <c r="V317" s="100"/>
      <c r="W317" s="100"/>
    </row>
    <row r="318" spans="1:23" s="2" customFormat="1" ht="17.25" customHeight="1">
      <c r="A318" s="16"/>
      <c r="L318" s="51"/>
      <c r="O318" s="191"/>
      <c r="Q318" s="16"/>
      <c r="R318" s="191"/>
      <c r="S318" s="202"/>
      <c r="T318" s="16"/>
      <c r="U318" s="191"/>
      <c r="V318" s="100"/>
      <c r="W318" s="100"/>
    </row>
    <row r="319" spans="1:23" s="2" customFormat="1" ht="17.25" customHeight="1">
      <c r="A319" s="16"/>
      <c r="L319" s="51"/>
      <c r="O319" s="191"/>
      <c r="Q319" s="16"/>
      <c r="R319" s="191"/>
      <c r="S319" s="202"/>
      <c r="T319" s="16"/>
      <c r="U319" s="191"/>
      <c r="V319" s="100"/>
      <c r="W319" s="100"/>
    </row>
    <row r="320" spans="1:23" s="2" customFormat="1" ht="17.25" customHeight="1">
      <c r="A320" s="16"/>
      <c r="L320" s="51"/>
      <c r="O320" s="191"/>
      <c r="Q320" s="16"/>
      <c r="R320" s="191"/>
      <c r="S320" s="202"/>
      <c r="T320" s="16"/>
      <c r="U320" s="191"/>
      <c r="V320" s="100"/>
      <c r="W320" s="100"/>
    </row>
    <row r="321" spans="1:23" s="2" customFormat="1" ht="17.25" customHeight="1">
      <c r="A321" s="16"/>
      <c r="L321" s="51"/>
      <c r="O321" s="191"/>
      <c r="Q321" s="16"/>
      <c r="R321" s="191"/>
      <c r="S321" s="202"/>
      <c r="T321" s="16"/>
      <c r="U321" s="191"/>
      <c r="V321" s="100"/>
      <c r="W321" s="100"/>
    </row>
    <row r="322" spans="1:23" s="2" customFormat="1" ht="17.25" customHeight="1">
      <c r="A322" s="16"/>
      <c r="L322" s="51"/>
      <c r="O322" s="191"/>
      <c r="Q322" s="16"/>
      <c r="R322" s="191"/>
      <c r="S322" s="202"/>
      <c r="T322" s="16"/>
      <c r="U322" s="191"/>
      <c r="V322" s="100"/>
      <c r="W322" s="100"/>
    </row>
    <row r="323" spans="1:23" s="2" customFormat="1" ht="17.25" customHeight="1">
      <c r="A323" s="16"/>
      <c r="L323" s="51"/>
      <c r="O323" s="191"/>
      <c r="Q323" s="16"/>
      <c r="R323" s="191"/>
      <c r="S323" s="202"/>
      <c r="T323" s="16"/>
      <c r="U323" s="191"/>
      <c r="V323" s="100"/>
      <c r="W323" s="100"/>
    </row>
    <row r="324" spans="1:23" s="2" customFormat="1" ht="17.25" customHeight="1">
      <c r="A324" s="16"/>
      <c r="L324" s="51"/>
      <c r="O324" s="191"/>
      <c r="Q324" s="16"/>
      <c r="R324" s="191"/>
      <c r="S324" s="202"/>
      <c r="T324" s="16"/>
      <c r="U324" s="191"/>
      <c r="V324" s="100"/>
      <c r="W324" s="100"/>
    </row>
    <row r="325" spans="1:23" s="2" customFormat="1" ht="17.25" customHeight="1">
      <c r="A325" s="16"/>
      <c r="L325" s="51"/>
      <c r="O325" s="191"/>
      <c r="Q325" s="16"/>
      <c r="R325" s="191"/>
      <c r="S325" s="202"/>
      <c r="T325" s="16"/>
      <c r="U325" s="191"/>
      <c r="V325" s="100"/>
      <c r="W325" s="100"/>
    </row>
    <row r="326" spans="1:23" s="2" customFormat="1" ht="17.25" customHeight="1">
      <c r="A326" s="16"/>
      <c r="L326" s="51"/>
      <c r="O326" s="191"/>
      <c r="Q326" s="16"/>
      <c r="R326" s="191"/>
      <c r="S326" s="202"/>
      <c r="T326" s="16"/>
      <c r="U326" s="191"/>
      <c r="V326" s="100"/>
      <c r="W326" s="100"/>
    </row>
    <row r="327" spans="1:23" s="2" customFormat="1" ht="17.25" customHeight="1">
      <c r="A327" s="16"/>
      <c r="L327" s="51"/>
      <c r="O327" s="191"/>
      <c r="Q327" s="16"/>
      <c r="R327" s="191"/>
      <c r="S327" s="202"/>
      <c r="T327" s="16"/>
      <c r="U327" s="191"/>
      <c r="V327" s="100"/>
      <c r="W327" s="100"/>
    </row>
    <row r="328" spans="1:23" s="2" customFormat="1" ht="17.25" customHeight="1">
      <c r="A328" s="16"/>
      <c r="L328" s="51"/>
      <c r="O328" s="191"/>
      <c r="Q328" s="16"/>
      <c r="R328" s="191"/>
      <c r="S328" s="202"/>
      <c r="T328" s="16"/>
      <c r="U328" s="191"/>
      <c r="V328" s="100"/>
      <c r="W328" s="100"/>
    </row>
    <row r="329" spans="1:23" s="2" customFormat="1" ht="17.25" customHeight="1">
      <c r="A329" s="16"/>
      <c r="L329" s="51"/>
      <c r="O329" s="191"/>
      <c r="Q329" s="16"/>
      <c r="R329" s="191"/>
      <c r="S329" s="202"/>
      <c r="T329" s="16"/>
      <c r="U329" s="191"/>
      <c r="V329" s="100"/>
      <c r="W329" s="100"/>
    </row>
    <row r="330" spans="1:23" s="2" customFormat="1" ht="17.25" customHeight="1">
      <c r="A330" s="16"/>
      <c r="L330" s="51"/>
      <c r="O330" s="191"/>
      <c r="Q330" s="16"/>
      <c r="R330" s="191"/>
      <c r="S330" s="202"/>
      <c r="T330" s="16"/>
      <c r="U330" s="191"/>
      <c r="V330" s="100"/>
      <c r="W330" s="100"/>
    </row>
    <row r="331" spans="1:23" s="2" customFormat="1" ht="17.25" customHeight="1">
      <c r="A331" s="16"/>
      <c r="L331" s="51"/>
      <c r="O331" s="191"/>
      <c r="Q331" s="16"/>
      <c r="R331" s="191"/>
      <c r="S331" s="202"/>
      <c r="T331" s="16"/>
      <c r="U331" s="191"/>
      <c r="V331" s="100"/>
      <c r="W331" s="100"/>
    </row>
    <row r="332" spans="1:23" s="2" customFormat="1" ht="17.25" customHeight="1">
      <c r="A332" s="16"/>
      <c r="L332" s="51"/>
      <c r="O332" s="191"/>
      <c r="Q332" s="16"/>
      <c r="R332" s="191"/>
      <c r="S332" s="202"/>
      <c r="T332" s="16"/>
      <c r="U332" s="191"/>
      <c r="V332" s="100"/>
      <c r="W332" s="100"/>
    </row>
    <row r="333" spans="1:23" s="2" customFormat="1" ht="17.25" customHeight="1">
      <c r="A333" s="16"/>
      <c r="L333" s="51"/>
      <c r="O333" s="191"/>
      <c r="Q333" s="16"/>
      <c r="R333" s="191"/>
      <c r="S333" s="202"/>
      <c r="T333" s="16"/>
      <c r="U333" s="191"/>
      <c r="V333" s="100"/>
      <c r="W333" s="100"/>
    </row>
    <row r="334" spans="1:23" s="2" customFormat="1" ht="17.25" customHeight="1">
      <c r="A334" s="16"/>
      <c r="L334" s="51"/>
      <c r="O334" s="191"/>
      <c r="Q334" s="16"/>
      <c r="R334" s="191"/>
      <c r="S334" s="202"/>
      <c r="T334" s="16"/>
      <c r="U334" s="191"/>
      <c r="V334" s="100"/>
      <c r="W334" s="100"/>
    </row>
    <row r="335" spans="1:23" s="2" customFormat="1" ht="17.25" customHeight="1">
      <c r="A335" s="16"/>
      <c r="L335" s="51"/>
      <c r="O335" s="191"/>
      <c r="Q335" s="16"/>
      <c r="R335" s="191"/>
      <c r="S335" s="202"/>
      <c r="T335" s="16"/>
      <c r="U335" s="191"/>
      <c r="V335" s="100"/>
      <c r="W335" s="100"/>
    </row>
    <row r="336" spans="1:23" s="2" customFormat="1" ht="17.25" customHeight="1">
      <c r="A336" s="16"/>
      <c r="L336" s="51"/>
      <c r="O336" s="191"/>
      <c r="Q336" s="16"/>
      <c r="R336" s="191"/>
      <c r="S336" s="202"/>
      <c r="T336" s="16"/>
      <c r="U336" s="191"/>
      <c r="V336" s="100"/>
      <c r="W336" s="100"/>
    </row>
    <row r="337" spans="1:23" s="2" customFormat="1" ht="17.25" customHeight="1">
      <c r="A337" s="16"/>
      <c r="L337" s="51"/>
      <c r="O337" s="191"/>
      <c r="Q337" s="16"/>
      <c r="R337" s="191"/>
      <c r="S337" s="202"/>
      <c r="T337" s="16"/>
      <c r="U337" s="191"/>
      <c r="V337" s="100"/>
      <c r="W337" s="100"/>
    </row>
    <row r="338" spans="1:23" s="2" customFormat="1" ht="17.25" customHeight="1">
      <c r="A338" s="16"/>
      <c r="L338" s="51"/>
      <c r="O338" s="191"/>
      <c r="Q338" s="16"/>
      <c r="R338" s="191"/>
      <c r="S338" s="202"/>
      <c r="T338" s="16"/>
      <c r="U338" s="191"/>
      <c r="V338" s="100"/>
      <c r="W338" s="100"/>
    </row>
    <row r="339" spans="1:23" s="2" customFormat="1" ht="17.25" customHeight="1">
      <c r="A339" s="16"/>
      <c r="L339" s="51"/>
      <c r="O339" s="191"/>
      <c r="Q339" s="16"/>
      <c r="R339" s="191"/>
      <c r="S339" s="202"/>
      <c r="T339" s="16"/>
      <c r="U339" s="191"/>
      <c r="V339" s="100"/>
      <c r="W339" s="100"/>
    </row>
    <row r="340" spans="1:23" s="2" customFormat="1" ht="17.25" customHeight="1">
      <c r="A340" s="16"/>
      <c r="L340" s="51"/>
      <c r="O340" s="191"/>
      <c r="Q340" s="16"/>
      <c r="R340" s="191"/>
      <c r="S340" s="202"/>
      <c r="T340" s="16"/>
      <c r="U340" s="191"/>
      <c r="V340" s="100"/>
      <c r="W340" s="100"/>
    </row>
    <row r="341" spans="1:23" s="2" customFormat="1" ht="17.25" customHeight="1">
      <c r="A341" s="16"/>
      <c r="L341" s="51"/>
      <c r="O341" s="191"/>
      <c r="Q341" s="16"/>
      <c r="R341" s="191"/>
      <c r="S341" s="202"/>
      <c r="T341" s="16"/>
      <c r="U341" s="191"/>
      <c r="V341" s="100"/>
      <c r="W341" s="100"/>
    </row>
    <row r="342" spans="1:23" s="2" customFormat="1" ht="17.25" customHeight="1">
      <c r="A342" s="16"/>
      <c r="L342" s="51"/>
      <c r="O342" s="191"/>
      <c r="Q342" s="16"/>
      <c r="R342" s="191"/>
      <c r="S342" s="202"/>
      <c r="T342" s="16"/>
      <c r="U342" s="191"/>
      <c r="V342" s="100"/>
      <c r="W342" s="100"/>
    </row>
    <row r="343" spans="1:23" s="2" customFormat="1" ht="17.25" customHeight="1">
      <c r="A343" s="16"/>
      <c r="L343" s="51"/>
      <c r="O343" s="191"/>
      <c r="Q343" s="16"/>
      <c r="R343" s="191"/>
      <c r="S343" s="202"/>
      <c r="T343" s="16"/>
      <c r="U343" s="191"/>
      <c r="V343" s="100"/>
      <c r="W343" s="100"/>
    </row>
    <row r="344" spans="1:23" s="2" customFormat="1" ht="17.25" customHeight="1">
      <c r="A344" s="16"/>
      <c r="L344" s="51"/>
      <c r="O344" s="191"/>
      <c r="Q344" s="16"/>
      <c r="R344" s="191"/>
      <c r="S344" s="202"/>
      <c r="T344" s="16"/>
      <c r="U344" s="191"/>
      <c r="V344" s="100"/>
      <c r="W344" s="100"/>
    </row>
    <row r="345" spans="1:23" s="2" customFormat="1" ht="17.25" customHeight="1">
      <c r="A345" s="16"/>
      <c r="L345" s="51"/>
      <c r="O345" s="191"/>
      <c r="Q345" s="16"/>
      <c r="R345" s="191"/>
      <c r="S345" s="202"/>
      <c r="T345" s="16"/>
      <c r="U345" s="191"/>
      <c r="V345" s="100"/>
      <c r="W345" s="100"/>
    </row>
    <row r="346" spans="1:23" s="2" customFormat="1" ht="17.25" customHeight="1">
      <c r="A346" s="16"/>
      <c r="L346" s="51"/>
      <c r="O346" s="191"/>
      <c r="Q346" s="16"/>
      <c r="R346" s="191"/>
      <c r="S346" s="202"/>
      <c r="T346" s="16"/>
      <c r="U346" s="191"/>
      <c r="V346" s="100"/>
      <c r="W346" s="100"/>
    </row>
    <row r="347" spans="1:23" s="2" customFormat="1" ht="17.25" customHeight="1">
      <c r="A347" s="16"/>
      <c r="L347" s="51"/>
      <c r="O347" s="191"/>
      <c r="Q347" s="16"/>
      <c r="R347" s="191"/>
      <c r="S347" s="202"/>
      <c r="T347" s="16"/>
      <c r="U347" s="191"/>
      <c r="V347" s="100"/>
      <c r="W347" s="100"/>
    </row>
    <row r="348" spans="1:23" s="2" customFormat="1" ht="17.25" customHeight="1">
      <c r="A348" s="16"/>
      <c r="L348" s="51"/>
      <c r="O348" s="191"/>
      <c r="Q348" s="16"/>
      <c r="R348" s="191"/>
      <c r="S348" s="202"/>
      <c r="T348" s="16"/>
      <c r="U348" s="191"/>
      <c r="V348" s="100"/>
      <c r="W348" s="100"/>
    </row>
    <row r="349" spans="1:23" s="2" customFormat="1" ht="17.25" customHeight="1">
      <c r="A349" s="16"/>
      <c r="L349" s="51"/>
      <c r="O349" s="191"/>
      <c r="Q349" s="16"/>
      <c r="R349" s="191"/>
      <c r="S349" s="202"/>
      <c r="T349" s="16"/>
      <c r="U349" s="191"/>
      <c r="V349" s="100"/>
      <c r="W349" s="100"/>
    </row>
    <row r="350" spans="1:23" s="2" customFormat="1" ht="17.25" customHeight="1">
      <c r="A350" s="16"/>
      <c r="L350" s="51"/>
      <c r="O350" s="191"/>
      <c r="Q350" s="16"/>
      <c r="R350" s="191"/>
      <c r="S350" s="202"/>
      <c r="T350" s="16"/>
      <c r="U350" s="191"/>
      <c r="V350" s="100"/>
      <c r="W350" s="100"/>
    </row>
    <row r="351" spans="1:23" s="2" customFormat="1" ht="17.25" customHeight="1">
      <c r="A351" s="16"/>
      <c r="L351" s="51"/>
      <c r="O351" s="191"/>
      <c r="Q351" s="16"/>
      <c r="R351" s="191"/>
      <c r="S351" s="202"/>
      <c r="T351" s="16"/>
      <c r="U351" s="191"/>
      <c r="V351" s="100"/>
      <c r="W351" s="100"/>
    </row>
    <row r="352" spans="1:23" s="2" customFormat="1" ht="17.25" customHeight="1">
      <c r="A352" s="16"/>
      <c r="L352" s="51"/>
      <c r="O352" s="191"/>
      <c r="Q352" s="16"/>
      <c r="R352" s="191"/>
      <c r="S352" s="202"/>
      <c r="T352" s="16"/>
      <c r="U352" s="191"/>
      <c r="V352" s="100"/>
      <c r="W352" s="100"/>
    </row>
    <row r="353" spans="1:23" s="2" customFormat="1" ht="17.25" customHeight="1">
      <c r="A353" s="16"/>
      <c r="L353" s="51"/>
      <c r="O353" s="191"/>
      <c r="Q353" s="16"/>
      <c r="R353" s="191"/>
      <c r="S353" s="202"/>
      <c r="T353" s="16"/>
      <c r="U353" s="191"/>
      <c r="V353" s="100"/>
      <c r="W353" s="100"/>
    </row>
    <row r="354" spans="1:23" s="2" customFormat="1" ht="17.25" customHeight="1">
      <c r="A354" s="16"/>
      <c r="L354" s="51"/>
      <c r="O354" s="191"/>
      <c r="Q354" s="16"/>
      <c r="R354" s="191"/>
      <c r="S354" s="202"/>
      <c r="T354" s="16"/>
      <c r="U354" s="191"/>
      <c r="V354" s="100"/>
      <c r="W354" s="100"/>
    </row>
    <row r="355" spans="1:23" s="2" customFormat="1" ht="17.25" customHeight="1">
      <c r="A355" s="16"/>
      <c r="L355" s="51"/>
      <c r="O355" s="191"/>
      <c r="Q355" s="16"/>
      <c r="R355" s="191"/>
      <c r="S355" s="202"/>
      <c r="T355" s="16"/>
      <c r="U355" s="191"/>
      <c r="V355" s="100"/>
      <c r="W355" s="100"/>
    </row>
    <row r="356" spans="1:23" s="2" customFormat="1" ht="17.25" customHeight="1">
      <c r="A356" s="16"/>
      <c r="L356" s="51"/>
      <c r="O356" s="191"/>
      <c r="Q356" s="16"/>
      <c r="R356" s="191"/>
      <c r="S356" s="202"/>
      <c r="T356" s="16"/>
      <c r="U356" s="191"/>
      <c r="V356" s="100"/>
      <c r="W356" s="100"/>
    </row>
    <row r="357" spans="1:23" s="2" customFormat="1" ht="17.25" customHeight="1">
      <c r="A357" s="16"/>
      <c r="L357" s="51"/>
      <c r="O357" s="191"/>
      <c r="Q357" s="16"/>
      <c r="R357" s="191"/>
      <c r="S357" s="202"/>
      <c r="T357" s="16"/>
      <c r="U357" s="191"/>
      <c r="V357" s="100"/>
      <c r="W357" s="100"/>
    </row>
    <row r="358" spans="1:23" s="2" customFormat="1" ht="17.25" customHeight="1">
      <c r="A358" s="16"/>
      <c r="L358" s="51"/>
      <c r="O358" s="191"/>
      <c r="Q358" s="16"/>
      <c r="R358" s="191"/>
      <c r="S358" s="202"/>
      <c r="T358" s="16"/>
      <c r="U358" s="191"/>
      <c r="V358" s="100"/>
      <c r="W358" s="100"/>
    </row>
    <row r="359" spans="1:23" s="2" customFormat="1" ht="17.25" customHeight="1">
      <c r="A359" s="16"/>
      <c r="L359" s="51"/>
      <c r="O359" s="191"/>
      <c r="Q359" s="16"/>
      <c r="R359" s="191"/>
      <c r="S359" s="202"/>
      <c r="T359" s="16"/>
      <c r="U359" s="191"/>
      <c r="V359" s="100"/>
      <c r="W359" s="100"/>
    </row>
    <row r="360" spans="1:23" s="2" customFormat="1" ht="17.25" customHeight="1">
      <c r="A360" s="16"/>
      <c r="L360" s="51"/>
      <c r="O360" s="191"/>
      <c r="Q360" s="16"/>
      <c r="R360" s="191"/>
      <c r="S360" s="202"/>
      <c r="T360" s="16"/>
      <c r="U360" s="191"/>
      <c r="V360" s="100"/>
      <c r="W360" s="100"/>
    </row>
    <row r="361" spans="1:23" s="2" customFormat="1" ht="17.25" customHeight="1">
      <c r="A361" s="16"/>
      <c r="L361" s="51"/>
      <c r="O361" s="191"/>
      <c r="Q361" s="16"/>
      <c r="R361" s="191"/>
      <c r="S361" s="202"/>
      <c r="T361" s="16"/>
      <c r="U361" s="191"/>
      <c r="V361" s="100"/>
      <c r="W361" s="100"/>
    </row>
    <row r="362" spans="1:23" s="2" customFormat="1" ht="17.25" customHeight="1">
      <c r="A362" s="16"/>
      <c r="L362" s="51"/>
      <c r="O362" s="191"/>
      <c r="Q362" s="16"/>
      <c r="R362" s="191"/>
      <c r="S362" s="202"/>
      <c r="T362" s="16"/>
      <c r="U362" s="191"/>
      <c r="V362" s="100"/>
      <c r="W362" s="100"/>
    </row>
    <row r="363" spans="1:23" s="2" customFormat="1" ht="17.25" customHeight="1">
      <c r="A363" s="16"/>
      <c r="L363" s="51"/>
      <c r="O363" s="191"/>
      <c r="Q363" s="16"/>
      <c r="R363" s="191"/>
      <c r="S363" s="202"/>
      <c r="T363" s="16"/>
      <c r="U363" s="191"/>
      <c r="V363" s="100"/>
      <c r="W363" s="100"/>
    </row>
    <row r="364" spans="1:23" s="2" customFormat="1" ht="17.25" customHeight="1">
      <c r="A364" s="16"/>
      <c r="L364" s="51"/>
      <c r="O364" s="191"/>
      <c r="Q364" s="16"/>
      <c r="R364" s="191"/>
      <c r="S364" s="202"/>
      <c r="T364" s="16"/>
      <c r="U364" s="191"/>
    </row>
    <row r="365" spans="1:23" s="2" customFormat="1" ht="17.25" customHeight="1">
      <c r="A365" s="16"/>
      <c r="L365" s="51"/>
      <c r="O365" s="191"/>
      <c r="Q365" s="16"/>
      <c r="R365" s="191"/>
      <c r="S365" s="202"/>
      <c r="T365" s="16"/>
      <c r="U365" s="191"/>
    </row>
    <row r="366" spans="1:23" s="2" customFormat="1" ht="17.25" customHeight="1">
      <c r="A366" s="16"/>
      <c r="L366" s="51"/>
      <c r="O366" s="191"/>
      <c r="Q366" s="16"/>
      <c r="R366" s="191"/>
      <c r="S366" s="202"/>
      <c r="T366" s="16"/>
      <c r="U366" s="191"/>
    </row>
    <row r="367" spans="1:23" s="2" customFormat="1" ht="17.25" customHeight="1">
      <c r="A367" s="16"/>
      <c r="L367" s="51"/>
      <c r="O367" s="191"/>
      <c r="Q367" s="16"/>
      <c r="R367" s="191"/>
      <c r="S367" s="202"/>
      <c r="T367" s="16"/>
      <c r="U367" s="191"/>
    </row>
    <row r="368" spans="1:23" s="2" customFormat="1" ht="17.25" customHeight="1">
      <c r="A368" s="16"/>
      <c r="L368" s="51"/>
      <c r="O368" s="191"/>
      <c r="Q368" s="16"/>
      <c r="R368" s="191"/>
      <c r="S368" s="202"/>
      <c r="T368" s="16"/>
      <c r="U368" s="191"/>
    </row>
    <row r="369" spans="1:22" s="2" customFormat="1" ht="17.25" customHeight="1">
      <c r="A369" s="16"/>
      <c r="L369" s="51"/>
      <c r="O369" s="191"/>
      <c r="Q369" s="16"/>
      <c r="R369" s="191"/>
      <c r="S369" s="202"/>
      <c r="T369" s="16"/>
      <c r="U369" s="191"/>
    </row>
    <row r="370" spans="1:22" s="8" customFormat="1" ht="17.25" customHeight="1">
      <c r="A370" s="16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51"/>
      <c r="M370" s="2"/>
      <c r="N370" s="2"/>
      <c r="O370" s="191"/>
      <c r="P370" s="2"/>
      <c r="Q370" s="16"/>
      <c r="R370" s="191"/>
      <c r="S370" s="202"/>
      <c r="T370" s="16"/>
      <c r="U370" s="191"/>
      <c r="V370" s="2"/>
    </row>
    <row r="371" spans="1:22" s="8" customFormat="1" ht="17.25" customHeight="1">
      <c r="A371" s="16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51"/>
      <c r="M371" s="2"/>
      <c r="N371" s="2"/>
      <c r="O371" s="191"/>
      <c r="P371" s="2"/>
      <c r="Q371" s="16"/>
      <c r="R371" s="191"/>
      <c r="S371" s="202"/>
      <c r="T371" s="16"/>
      <c r="U371" s="191"/>
      <c r="V371" s="2"/>
    </row>
    <row r="372" spans="1:22" s="8" customFormat="1" ht="17.25" customHeight="1">
      <c r="A372" s="16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51"/>
      <c r="M372" s="2"/>
      <c r="N372" s="2"/>
      <c r="O372" s="191"/>
      <c r="P372" s="2"/>
      <c r="Q372" s="16"/>
      <c r="R372" s="191"/>
      <c r="S372" s="202"/>
      <c r="T372" s="16"/>
      <c r="U372" s="191"/>
      <c r="V372" s="2"/>
    </row>
    <row r="373" spans="1:22" s="8" customFormat="1" ht="17.25" customHeight="1">
      <c r="A373" s="16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51"/>
      <c r="M373" s="2"/>
      <c r="N373" s="2"/>
      <c r="O373" s="191"/>
      <c r="P373" s="2"/>
      <c r="Q373" s="16"/>
      <c r="R373" s="191"/>
      <c r="S373" s="202"/>
      <c r="T373" s="16"/>
      <c r="U373" s="191"/>
      <c r="V373" s="2"/>
    </row>
    <row r="374" spans="1:22" s="8" customFormat="1" ht="17.25" customHeight="1">
      <c r="A374" s="16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51"/>
      <c r="M374" s="2"/>
      <c r="N374" s="2"/>
      <c r="O374" s="191"/>
      <c r="P374" s="2"/>
      <c r="Q374" s="16"/>
      <c r="R374" s="191"/>
      <c r="S374" s="202"/>
      <c r="T374" s="16"/>
      <c r="U374" s="191"/>
      <c r="V374" s="2"/>
    </row>
    <row r="375" spans="1:22" s="8" customFormat="1" ht="17.25" customHeight="1">
      <c r="A375" s="16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51"/>
      <c r="M375" s="2"/>
      <c r="N375" s="2"/>
      <c r="O375" s="191"/>
      <c r="P375" s="2"/>
      <c r="Q375" s="16"/>
      <c r="R375" s="191"/>
      <c r="S375" s="202"/>
      <c r="T375" s="16"/>
      <c r="U375" s="191"/>
      <c r="V375" s="2"/>
    </row>
    <row r="376" spans="1:22" s="8" customFormat="1" ht="17.25" customHeight="1">
      <c r="A376" s="16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51"/>
      <c r="M376" s="2"/>
      <c r="N376" s="2"/>
      <c r="O376" s="191"/>
      <c r="P376" s="2"/>
      <c r="Q376" s="16"/>
      <c r="R376" s="191"/>
      <c r="S376" s="202"/>
      <c r="T376" s="16"/>
      <c r="U376" s="191"/>
      <c r="V376" s="2"/>
    </row>
    <row r="377" spans="1:22" s="8" customFormat="1" ht="17.25" customHeight="1">
      <c r="A377" s="16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51"/>
      <c r="M377" s="2"/>
      <c r="N377" s="2"/>
      <c r="O377" s="191"/>
      <c r="P377" s="2"/>
      <c r="Q377" s="16"/>
      <c r="R377" s="191"/>
      <c r="S377" s="202"/>
      <c r="T377" s="16"/>
      <c r="U377" s="191"/>
      <c r="V377" s="2"/>
    </row>
    <row r="378" spans="1:22" s="8" customFormat="1" ht="17.25" customHeight="1">
      <c r="A378" s="16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51"/>
      <c r="M378" s="2"/>
      <c r="N378" s="2"/>
      <c r="O378" s="191"/>
      <c r="P378" s="2"/>
      <c r="Q378" s="16"/>
      <c r="R378" s="191"/>
      <c r="S378" s="202"/>
      <c r="T378" s="16"/>
      <c r="U378" s="191"/>
      <c r="V378" s="2"/>
    </row>
    <row r="379" spans="1:22" s="8" customFormat="1" ht="17.25" customHeight="1">
      <c r="A379" s="16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51"/>
      <c r="M379" s="2"/>
      <c r="N379" s="2"/>
      <c r="O379" s="191"/>
      <c r="P379" s="2"/>
      <c r="Q379" s="16"/>
      <c r="R379" s="191"/>
      <c r="S379" s="202"/>
      <c r="T379" s="16"/>
      <c r="U379" s="191"/>
      <c r="V379" s="2"/>
    </row>
    <row r="380" spans="1:22" s="8" customFormat="1" ht="17.25" customHeight="1">
      <c r="A380" s="16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51"/>
      <c r="M380" s="2"/>
      <c r="N380" s="2"/>
      <c r="O380" s="191"/>
      <c r="P380" s="2"/>
      <c r="Q380" s="16"/>
      <c r="R380" s="191"/>
      <c r="S380" s="202"/>
      <c r="T380" s="16"/>
      <c r="U380" s="191"/>
      <c r="V380" s="2"/>
    </row>
    <row r="381" spans="1:22" s="8" customFormat="1" ht="17.25" customHeight="1">
      <c r="A381" s="16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51"/>
      <c r="M381" s="2"/>
      <c r="N381" s="2"/>
      <c r="O381" s="191"/>
      <c r="P381" s="2"/>
      <c r="Q381" s="16"/>
      <c r="R381" s="191"/>
      <c r="S381" s="202"/>
      <c r="T381" s="16"/>
      <c r="U381" s="191"/>
      <c r="V381" s="2"/>
    </row>
    <row r="382" spans="1:22" s="8" customFormat="1" ht="17.25" customHeight="1">
      <c r="A382" s="16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51"/>
      <c r="M382" s="2"/>
      <c r="N382" s="2"/>
      <c r="O382" s="191"/>
      <c r="P382" s="2"/>
      <c r="Q382" s="16"/>
      <c r="R382" s="191"/>
      <c r="S382" s="202"/>
      <c r="T382" s="16"/>
      <c r="U382" s="191"/>
      <c r="V382" s="2"/>
    </row>
    <row r="383" spans="1:22" s="8" customFormat="1" ht="17.25" customHeight="1">
      <c r="A383" s="16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51"/>
      <c r="M383" s="2"/>
      <c r="N383" s="2"/>
      <c r="O383" s="191"/>
      <c r="P383" s="2"/>
      <c r="Q383" s="16"/>
      <c r="R383" s="191"/>
      <c r="S383" s="202"/>
      <c r="T383" s="16"/>
      <c r="U383" s="191"/>
      <c r="V383" s="2"/>
    </row>
    <row r="384" spans="1:22" s="8" customFormat="1" ht="17.25" customHeight="1">
      <c r="A384" s="16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51"/>
      <c r="M384" s="2"/>
      <c r="N384" s="2"/>
      <c r="O384" s="191"/>
      <c r="P384" s="2"/>
      <c r="Q384" s="16"/>
      <c r="R384" s="191"/>
      <c r="S384" s="202"/>
      <c r="T384" s="16"/>
      <c r="U384" s="191"/>
      <c r="V384" s="2"/>
    </row>
    <row r="385" spans="1:22" s="8" customFormat="1" ht="17.25" customHeight="1">
      <c r="A385" s="16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51"/>
      <c r="M385" s="2"/>
      <c r="N385" s="2"/>
      <c r="O385" s="191"/>
      <c r="P385" s="2"/>
      <c r="Q385" s="16"/>
      <c r="R385" s="191"/>
      <c r="S385" s="202"/>
      <c r="T385" s="16"/>
      <c r="U385" s="191"/>
      <c r="V385" s="2"/>
    </row>
    <row r="386" spans="1:22" s="8" customFormat="1" ht="17.25" customHeight="1">
      <c r="A386" s="16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51"/>
      <c r="M386" s="2"/>
      <c r="N386" s="2"/>
      <c r="O386" s="191"/>
      <c r="P386" s="2"/>
      <c r="Q386" s="16"/>
      <c r="R386" s="191"/>
      <c r="S386" s="202"/>
      <c r="T386" s="16"/>
      <c r="U386" s="191"/>
      <c r="V386" s="2"/>
    </row>
    <row r="387" spans="1:22" s="8" customFormat="1" ht="17.25" customHeight="1">
      <c r="A387" s="16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51"/>
      <c r="M387" s="2"/>
      <c r="N387" s="2"/>
      <c r="O387" s="191"/>
      <c r="P387" s="2"/>
      <c r="Q387" s="16"/>
      <c r="R387" s="191"/>
      <c r="S387" s="202"/>
      <c r="T387" s="16"/>
      <c r="U387" s="191"/>
      <c r="V387" s="2"/>
    </row>
    <row r="388" spans="1:22" s="8" customFormat="1" ht="17.25" customHeight="1">
      <c r="A388" s="16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51"/>
      <c r="M388" s="2"/>
      <c r="N388" s="2"/>
      <c r="O388" s="191"/>
      <c r="P388" s="2"/>
      <c r="Q388" s="16"/>
      <c r="R388" s="191"/>
      <c r="S388" s="202"/>
      <c r="T388" s="16"/>
      <c r="U388" s="191"/>
      <c r="V388" s="2"/>
    </row>
    <row r="389" spans="1:22" s="8" customFormat="1" ht="17.25" customHeight="1">
      <c r="A389" s="16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51"/>
      <c r="M389" s="2"/>
      <c r="N389" s="2"/>
      <c r="O389" s="191"/>
      <c r="P389" s="2"/>
      <c r="Q389" s="16"/>
      <c r="R389" s="191"/>
      <c r="S389" s="202"/>
      <c r="T389" s="16"/>
      <c r="U389" s="191"/>
      <c r="V389" s="2"/>
    </row>
    <row r="390" spans="1:22" s="8" customFormat="1" ht="17.25" customHeight="1">
      <c r="A390" s="16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51"/>
      <c r="M390" s="2"/>
      <c r="N390" s="2"/>
      <c r="O390" s="191"/>
      <c r="P390" s="2"/>
      <c r="Q390" s="16"/>
      <c r="R390" s="191"/>
      <c r="S390" s="202"/>
      <c r="T390" s="16"/>
      <c r="U390" s="191"/>
      <c r="V390" s="2"/>
    </row>
    <row r="391" spans="1:22" s="8" customFormat="1" ht="17.25" customHeight="1">
      <c r="A391" s="16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51"/>
      <c r="M391" s="2"/>
      <c r="N391" s="2"/>
      <c r="O391" s="191"/>
      <c r="P391" s="2"/>
      <c r="Q391" s="16"/>
      <c r="R391" s="191"/>
      <c r="S391" s="202"/>
      <c r="T391" s="16"/>
      <c r="U391" s="191"/>
      <c r="V391" s="2"/>
    </row>
    <row r="392" spans="1:22" s="8" customFormat="1" ht="17.25" customHeight="1">
      <c r="A392" s="16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51"/>
      <c r="M392" s="2"/>
      <c r="N392" s="2"/>
      <c r="O392" s="191"/>
      <c r="P392" s="2"/>
      <c r="Q392" s="16"/>
      <c r="R392" s="191"/>
      <c r="S392" s="202"/>
      <c r="T392" s="16"/>
      <c r="U392" s="191"/>
      <c r="V392" s="2"/>
    </row>
    <row r="393" spans="1:22" s="8" customFormat="1" ht="17.25" customHeight="1">
      <c r="A393" s="16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51"/>
      <c r="M393" s="2"/>
      <c r="N393" s="2"/>
      <c r="O393" s="191"/>
      <c r="P393" s="2"/>
      <c r="Q393" s="16"/>
      <c r="R393" s="191"/>
      <c r="S393" s="202"/>
      <c r="T393" s="16"/>
      <c r="U393" s="191"/>
      <c r="V393" s="2"/>
    </row>
    <row r="394" spans="1:22" s="8" customFormat="1" ht="17.25" customHeight="1">
      <c r="A394" s="16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51"/>
      <c r="M394" s="2"/>
      <c r="N394" s="2"/>
      <c r="O394" s="191"/>
      <c r="P394" s="2"/>
      <c r="Q394" s="16"/>
      <c r="R394" s="191"/>
      <c r="S394" s="202"/>
      <c r="T394" s="16"/>
      <c r="U394" s="191"/>
      <c r="V394" s="2"/>
    </row>
    <row r="395" spans="1:22" s="8" customFormat="1" ht="17.25" customHeight="1">
      <c r="A395" s="16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51"/>
      <c r="M395" s="2"/>
      <c r="N395" s="2"/>
      <c r="O395" s="191"/>
      <c r="P395" s="2"/>
      <c r="Q395" s="16"/>
      <c r="R395" s="191"/>
      <c r="S395" s="202"/>
      <c r="T395" s="16"/>
      <c r="U395" s="191"/>
      <c r="V395" s="2"/>
    </row>
    <row r="396" spans="1:22" s="8" customFormat="1" ht="17.25" customHeight="1">
      <c r="A396" s="16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51"/>
      <c r="M396" s="2"/>
      <c r="N396" s="2"/>
      <c r="O396" s="191"/>
      <c r="P396" s="2"/>
      <c r="Q396" s="16"/>
      <c r="R396" s="191"/>
      <c r="S396" s="202"/>
      <c r="T396" s="16"/>
      <c r="U396" s="191"/>
      <c r="V396" s="2"/>
    </row>
    <row r="397" spans="1:22" s="8" customFormat="1" ht="17.25" customHeight="1">
      <c r="A397" s="16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51"/>
      <c r="M397" s="2"/>
      <c r="N397" s="2"/>
      <c r="O397" s="191"/>
      <c r="P397" s="2"/>
      <c r="Q397" s="16"/>
      <c r="R397" s="191"/>
      <c r="S397" s="202"/>
      <c r="T397" s="16"/>
      <c r="U397" s="191"/>
      <c r="V397" s="2"/>
    </row>
    <row r="398" spans="1:22" s="8" customFormat="1" ht="17.25" customHeight="1">
      <c r="A398" s="16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51"/>
      <c r="M398" s="2"/>
      <c r="N398" s="2"/>
      <c r="O398" s="191"/>
      <c r="P398" s="2"/>
      <c r="Q398" s="16"/>
      <c r="R398" s="191"/>
      <c r="S398" s="202"/>
      <c r="T398" s="16"/>
      <c r="U398" s="191"/>
      <c r="V398" s="2"/>
    </row>
    <row r="399" spans="1:22" s="8" customFormat="1" ht="17.25" customHeight="1">
      <c r="A399" s="16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51"/>
      <c r="M399" s="2"/>
      <c r="N399" s="2"/>
      <c r="O399" s="191"/>
      <c r="P399" s="2"/>
      <c r="Q399" s="16"/>
      <c r="R399" s="191"/>
      <c r="S399" s="202"/>
      <c r="T399" s="16"/>
      <c r="U399" s="191"/>
      <c r="V399" s="2"/>
    </row>
    <row r="400" spans="1:22" s="8" customFormat="1" ht="17.25" customHeight="1">
      <c r="A400" s="16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51"/>
      <c r="M400" s="2"/>
      <c r="N400" s="2"/>
      <c r="O400" s="191"/>
      <c r="P400" s="2"/>
      <c r="Q400" s="16"/>
      <c r="R400" s="191"/>
      <c r="S400" s="202"/>
      <c r="T400" s="16"/>
      <c r="U400" s="191"/>
      <c r="V400" s="2"/>
    </row>
    <row r="401" spans="1:22" s="8" customFormat="1" ht="17.25" customHeight="1">
      <c r="A401" s="16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51"/>
      <c r="M401" s="2"/>
      <c r="N401" s="2"/>
      <c r="O401" s="191"/>
      <c r="P401" s="2"/>
      <c r="Q401" s="16"/>
      <c r="R401" s="191"/>
      <c r="S401" s="202"/>
      <c r="T401" s="16"/>
      <c r="U401" s="191"/>
      <c r="V401" s="2"/>
    </row>
    <row r="402" spans="1:22" s="8" customFormat="1" ht="17.25" customHeight="1">
      <c r="A402" s="16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51"/>
      <c r="M402" s="2"/>
      <c r="N402" s="2"/>
      <c r="O402" s="191"/>
      <c r="P402" s="2"/>
      <c r="Q402" s="16"/>
      <c r="R402" s="191"/>
      <c r="S402" s="202"/>
      <c r="T402" s="16"/>
      <c r="U402" s="191"/>
      <c r="V402" s="2"/>
    </row>
    <row r="403" spans="1:22" s="8" customFormat="1" ht="17.25" customHeight="1">
      <c r="A403" s="16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51"/>
      <c r="M403" s="2"/>
      <c r="N403" s="2"/>
      <c r="O403" s="191"/>
      <c r="P403" s="2"/>
      <c r="Q403" s="16"/>
      <c r="R403" s="191"/>
      <c r="S403" s="202"/>
      <c r="T403" s="16"/>
      <c r="U403" s="191"/>
      <c r="V403" s="2"/>
    </row>
    <row r="404" spans="1:22" s="8" customFormat="1" ht="17.25" customHeight="1">
      <c r="A404" s="16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51"/>
      <c r="M404" s="2"/>
      <c r="N404" s="2"/>
      <c r="O404" s="191"/>
      <c r="P404" s="2"/>
      <c r="Q404" s="16"/>
      <c r="R404" s="191"/>
      <c r="S404" s="202"/>
      <c r="T404" s="16"/>
      <c r="U404" s="191"/>
      <c r="V404" s="2"/>
    </row>
    <row r="405" spans="1:22" s="8" customFormat="1" ht="17.25" customHeight="1">
      <c r="A405" s="16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51"/>
      <c r="M405" s="2"/>
      <c r="N405" s="2"/>
      <c r="O405" s="191"/>
      <c r="P405" s="2"/>
      <c r="Q405" s="16"/>
      <c r="R405" s="191"/>
      <c r="S405" s="202"/>
      <c r="T405" s="16"/>
      <c r="U405" s="191"/>
      <c r="V405" s="2"/>
    </row>
    <row r="406" spans="1:22" s="8" customFormat="1" ht="17.25" customHeight="1">
      <c r="A406" s="16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51"/>
      <c r="M406" s="2"/>
      <c r="N406" s="2"/>
      <c r="O406" s="191"/>
      <c r="P406" s="2"/>
      <c r="Q406" s="16"/>
      <c r="R406" s="191"/>
      <c r="S406" s="202"/>
      <c r="T406" s="16"/>
      <c r="U406" s="191"/>
      <c r="V406" s="2"/>
    </row>
    <row r="407" spans="1:22" s="8" customFormat="1" ht="17.25" customHeight="1">
      <c r="A407" s="16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51"/>
      <c r="M407" s="2"/>
      <c r="N407" s="2"/>
      <c r="O407" s="191"/>
      <c r="P407" s="2"/>
      <c r="Q407" s="16"/>
      <c r="R407" s="191"/>
      <c r="S407" s="202"/>
      <c r="T407" s="16"/>
      <c r="U407" s="191"/>
      <c r="V407" s="2"/>
    </row>
    <row r="408" spans="1:22" s="8" customFormat="1" ht="17.25" customHeight="1">
      <c r="A408" s="16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51"/>
      <c r="M408" s="2"/>
      <c r="N408" s="2"/>
      <c r="O408" s="191"/>
      <c r="P408" s="2"/>
      <c r="Q408" s="16"/>
      <c r="R408" s="191"/>
      <c r="S408" s="202"/>
      <c r="T408" s="16"/>
      <c r="U408" s="191"/>
      <c r="V408" s="2"/>
    </row>
    <row r="409" spans="1:22" s="8" customFormat="1" ht="17.25" customHeight="1">
      <c r="A409" s="16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51"/>
      <c r="M409" s="2"/>
      <c r="N409" s="2"/>
      <c r="O409" s="191"/>
      <c r="P409" s="2"/>
      <c r="Q409" s="16"/>
      <c r="R409" s="191"/>
      <c r="S409" s="202"/>
      <c r="T409" s="16"/>
      <c r="U409" s="191"/>
      <c r="V409" s="2"/>
    </row>
    <row r="410" spans="1:22" s="8" customFormat="1" ht="17.25" customHeight="1">
      <c r="A410" s="16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51"/>
      <c r="M410" s="2"/>
      <c r="N410" s="2"/>
      <c r="O410" s="191"/>
      <c r="P410" s="2"/>
      <c r="Q410" s="16"/>
      <c r="R410" s="191"/>
      <c r="S410" s="202"/>
      <c r="T410" s="16"/>
      <c r="U410" s="191"/>
      <c r="V410" s="2"/>
    </row>
    <row r="411" spans="1:22" s="8" customFormat="1" ht="17.25" customHeight="1">
      <c r="A411" s="16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51"/>
      <c r="M411" s="2"/>
      <c r="N411" s="2"/>
      <c r="O411" s="191"/>
      <c r="P411" s="2"/>
      <c r="Q411" s="16"/>
      <c r="R411" s="191"/>
      <c r="S411" s="202"/>
      <c r="T411" s="16"/>
      <c r="U411" s="191"/>
      <c r="V411" s="2"/>
    </row>
    <row r="412" spans="1:22" s="8" customFormat="1" ht="17.25" customHeight="1">
      <c r="A412" s="16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51"/>
      <c r="M412" s="2"/>
      <c r="N412" s="2"/>
      <c r="O412" s="191"/>
      <c r="P412" s="2"/>
      <c r="Q412" s="16"/>
      <c r="R412" s="191"/>
      <c r="S412" s="202"/>
      <c r="T412" s="16"/>
      <c r="U412" s="191"/>
      <c r="V412" s="2"/>
    </row>
    <row r="413" spans="1:22" s="8" customFormat="1" ht="17.25" customHeight="1">
      <c r="A413" s="16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51"/>
      <c r="M413" s="2"/>
      <c r="N413" s="2"/>
      <c r="O413" s="191"/>
      <c r="P413" s="2"/>
      <c r="Q413" s="16"/>
      <c r="R413" s="191"/>
      <c r="S413" s="202"/>
      <c r="T413" s="16"/>
      <c r="U413" s="191"/>
      <c r="V413" s="2"/>
    </row>
    <row r="414" spans="1:22" s="8" customFormat="1" ht="17.25" customHeight="1">
      <c r="A414" s="16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51"/>
      <c r="M414" s="2"/>
      <c r="N414" s="2"/>
      <c r="O414" s="191"/>
      <c r="P414" s="2"/>
      <c r="Q414" s="16"/>
      <c r="R414" s="191"/>
      <c r="S414" s="202"/>
      <c r="T414" s="16"/>
      <c r="U414" s="191"/>
      <c r="V414" s="2"/>
    </row>
    <row r="415" spans="1:22" s="8" customFormat="1" ht="17.25" customHeight="1">
      <c r="A415" s="16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51"/>
      <c r="M415" s="2"/>
      <c r="N415" s="2"/>
      <c r="O415" s="191"/>
      <c r="P415" s="2"/>
      <c r="Q415" s="16"/>
      <c r="R415" s="191"/>
      <c r="S415" s="202"/>
      <c r="T415" s="16"/>
      <c r="U415" s="191"/>
      <c r="V415" s="2"/>
    </row>
    <row r="416" spans="1:22" s="8" customFormat="1" ht="17.25" customHeight="1">
      <c r="A416" s="16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51"/>
      <c r="M416" s="2"/>
      <c r="N416" s="2"/>
      <c r="O416" s="191"/>
      <c r="P416" s="2"/>
      <c r="Q416" s="16"/>
      <c r="R416" s="191"/>
      <c r="S416" s="202"/>
      <c r="T416" s="16"/>
      <c r="U416" s="191"/>
      <c r="V416" s="2"/>
    </row>
    <row r="417" spans="1:22" s="8" customFormat="1" ht="17.25" customHeight="1">
      <c r="A417" s="16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51"/>
      <c r="M417" s="2"/>
      <c r="N417" s="2"/>
      <c r="O417" s="191"/>
      <c r="P417" s="2"/>
      <c r="Q417" s="16"/>
      <c r="R417" s="191"/>
      <c r="S417" s="202"/>
      <c r="T417" s="16"/>
      <c r="U417" s="191"/>
      <c r="V417" s="2"/>
    </row>
    <row r="418" spans="1:22" s="8" customFormat="1" ht="17.25" customHeight="1">
      <c r="A418" s="16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51"/>
      <c r="M418" s="2"/>
      <c r="N418" s="2"/>
      <c r="O418" s="191"/>
      <c r="P418" s="2"/>
      <c r="Q418" s="16"/>
      <c r="R418" s="191"/>
      <c r="S418" s="202"/>
      <c r="T418" s="16"/>
      <c r="U418" s="191"/>
      <c r="V418" s="2"/>
    </row>
    <row r="419" spans="1:22" s="8" customFormat="1" ht="17.25" customHeight="1">
      <c r="A419" s="16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51"/>
      <c r="M419" s="2"/>
      <c r="N419" s="2"/>
      <c r="O419" s="191"/>
      <c r="P419" s="2"/>
      <c r="Q419" s="16"/>
      <c r="R419" s="191"/>
      <c r="S419" s="202"/>
      <c r="T419" s="16"/>
      <c r="U419" s="191"/>
      <c r="V419" s="2"/>
    </row>
    <row r="420" spans="1:22" s="8" customFormat="1" ht="17.25" customHeight="1">
      <c r="A420" s="16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51"/>
      <c r="M420" s="2"/>
      <c r="N420" s="2"/>
      <c r="O420" s="191"/>
      <c r="P420" s="2"/>
      <c r="Q420" s="16"/>
      <c r="R420" s="191"/>
      <c r="S420" s="202"/>
      <c r="T420" s="16"/>
      <c r="U420" s="191"/>
      <c r="V420" s="2"/>
    </row>
    <row r="421" spans="1:22" s="8" customFormat="1" ht="17.25" customHeight="1">
      <c r="A421" s="16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51"/>
      <c r="M421" s="2"/>
      <c r="N421" s="2"/>
      <c r="O421" s="191"/>
      <c r="P421" s="2"/>
      <c r="Q421" s="16"/>
      <c r="R421" s="191"/>
      <c r="S421" s="202"/>
      <c r="T421" s="16"/>
      <c r="U421" s="191"/>
      <c r="V421" s="2"/>
    </row>
    <row r="422" spans="1:22" s="8" customFormat="1" ht="17.25" customHeight="1">
      <c r="A422" s="16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51"/>
      <c r="M422" s="2"/>
      <c r="N422" s="2"/>
      <c r="O422" s="191"/>
      <c r="P422" s="2"/>
      <c r="Q422" s="16"/>
      <c r="R422" s="191"/>
      <c r="S422" s="202"/>
      <c r="T422" s="16"/>
      <c r="U422" s="191"/>
      <c r="V422" s="2"/>
    </row>
    <row r="423" spans="1:22" s="8" customFormat="1" ht="17.25" customHeight="1">
      <c r="A423" s="16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51"/>
      <c r="M423" s="2"/>
      <c r="N423" s="2"/>
      <c r="O423" s="191"/>
      <c r="P423" s="2"/>
      <c r="Q423" s="16"/>
      <c r="R423" s="191"/>
      <c r="S423" s="202"/>
      <c r="T423" s="16"/>
      <c r="U423" s="191"/>
      <c r="V423" s="2"/>
    </row>
    <row r="424" spans="1:22" s="8" customFormat="1" ht="17.25" customHeight="1">
      <c r="A424" s="16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51"/>
      <c r="M424" s="2"/>
      <c r="N424" s="2"/>
      <c r="O424" s="191"/>
      <c r="P424" s="2"/>
      <c r="Q424" s="16"/>
      <c r="R424" s="191"/>
      <c r="S424" s="202"/>
      <c r="T424" s="16"/>
      <c r="U424" s="191"/>
      <c r="V424" s="2"/>
    </row>
    <row r="425" spans="1:22" s="8" customFormat="1" ht="17.25" customHeight="1">
      <c r="A425" s="16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51"/>
      <c r="M425" s="2"/>
      <c r="N425" s="2"/>
      <c r="O425" s="191"/>
      <c r="P425" s="2"/>
      <c r="Q425" s="16"/>
      <c r="R425" s="191"/>
      <c r="S425" s="202"/>
      <c r="T425" s="16"/>
      <c r="U425" s="191"/>
      <c r="V425" s="2"/>
    </row>
    <row r="426" spans="1:22" s="8" customFormat="1" ht="17.25" customHeight="1">
      <c r="A426" s="16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51"/>
      <c r="M426" s="2"/>
      <c r="N426" s="2"/>
      <c r="O426" s="191"/>
      <c r="P426" s="2"/>
      <c r="Q426" s="16"/>
      <c r="R426" s="191"/>
      <c r="S426" s="202"/>
      <c r="T426" s="16"/>
      <c r="U426" s="191"/>
      <c r="V426" s="2"/>
    </row>
    <row r="427" spans="1:22" s="8" customFormat="1" ht="17.25" customHeight="1">
      <c r="A427" s="16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51"/>
      <c r="M427" s="2"/>
      <c r="N427" s="2"/>
      <c r="O427" s="191"/>
      <c r="P427" s="2"/>
      <c r="Q427" s="16"/>
      <c r="R427" s="191"/>
      <c r="S427" s="202"/>
      <c r="T427" s="16"/>
      <c r="U427" s="191"/>
      <c r="V427" s="2"/>
    </row>
    <row r="428" spans="1:22" s="8" customFormat="1" ht="17.25" customHeight="1">
      <c r="A428" s="16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51"/>
      <c r="M428" s="2"/>
      <c r="N428" s="2"/>
      <c r="O428" s="191"/>
      <c r="P428" s="2"/>
      <c r="Q428" s="16"/>
      <c r="R428" s="191"/>
      <c r="S428" s="202"/>
      <c r="T428" s="16"/>
      <c r="U428" s="191"/>
      <c r="V428" s="2"/>
    </row>
    <row r="429" spans="1:22" s="8" customFormat="1" ht="17.25" customHeight="1">
      <c r="A429" s="16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51"/>
      <c r="M429" s="2"/>
      <c r="N429" s="2"/>
      <c r="O429" s="191"/>
      <c r="P429" s="2"/>
      <c r="Q429" s="16"/>
      <c r="R429" s="191"/>
      <c r="S429" s="202"/>
      <c r="T429" s="16"/>
      <c r="U429" s="191"/>
      <c r="V429" s="2"/>
    </row>
    <row r="430" spans="1:22" s="8" customFormat="1" ht="17.25" customHeight="1">
      <c r="A430" s="16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51"/>
      <c r="M430" s="2"/>
      <c r="N430" s="2"/>
      <c r="O430" s="191"/>
      <c r="P430" s="2"/>
      <c r="Q430" s="16"/>
      <c r="R430" s="191"/>
      <c r="S430" s="202"/>
      <c r="T430" s="16"/>
      <c r="U430" s="191"/>
      <c r="V430" s="2"/>
    </row>
    <row r="431" spans="1:22" s="8" customFormat="1" ht="17.25" customHeight="1">
      <c r="A431" s="16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51"/>
      <c r="M431" s="2"/>
      <c r="N431" s="2"/>
      <c r="O431" s="191"/>
      <c r="P431" s="2"/>
      <c r="Q431" s="16"/>
      <c r="R431" s="191"/>
      <c r="S431" s="202"/>
      <c r="T431" s="16"/>
      <c r="U431" s="191"/>
      <c r="V431" s="2"/>
    </row>
    <row r="432" spans="1:22" s="8" customFormat="1" ht="17.25" customHeight="1">
      <c r="A432" s="16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51"/>
      <c r="M432" s="2"/>
      <c r="N432" s="2"/>
      <c r="O432" s="191"/>
      <c r="P432" s="2"/>
      <c r="Q432" s="16"/>
      <c r="R432" s="191"/>
      <c r="S432" s="202"/>
      <c r="T432" s="16"/>
      <c r="U432" s="191"/>
      <c r="V432" s="2"/>
    </row>
    <row r="433" spans="1:22" s="8" customFormat="1" ht="17.25" customHeight="1">
      <c r="A433" s="16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51"/>
      <c r="M433" s="2"/>
      <c r="N433" s="2"/>
      <c r="O433" s="191"/>
      <c r="P433" s="2"/>
      <c r="Q433" s="16"/>
      <c r="R433" s="191"/>
      <c r="S433" s="202"/>
      <c r="T433" s="16"/>
      <c r="U433" s="191"/>
      <c r="V433" s="2"/>
    </row>
    <row r="434" spans="1:22" s="8" customFormat="1" ht="17.25" customHeight="1">
      <c r="A434" s="16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51"/>
      <c r="M434" s="2"/>
      <c r="N434" s="2"/>
      <c r="O434" s="191"/>
      <c r="P434" s="2"/>
      <c r="Q434" s="16"/>
      <c r="R434" s="191"/>
      <c r="S434" s="202"/>
      <c r="T434" s="16"/>
      <c r="U434" s="191"/>
      <c r="V434" s="2"/>
    </row>
    <row r="435" spans="1:22" s="8" customFormat="1" ht="17.25" customHeight="1">
      <c r="A435" s="16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51"/>
      <c r="M435" s="2"/>
      <c r="N435" s="2"/>
      <c r="O435" s="191"/>
      <c r="P435" s="2"/>
      <c r="Q435" s="16"/>
      <c r="R435" s="191"/>
      <c r="S435" s="202"/>
      <c r="T435" s="16"/>
      <c r="U435" s="191"/>
      <c r="V435" s="2"/>
    </row>
    <row r="436" spans="1:22" s="8" customFormat="1" ht="17.25" customHeight="1">
      <c r="A436" s="16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51"/>
      <c r="M436" s="2"/>
      <c r="N436" s="2"/>
      <c r="O436" s="191"/>
      <c r="P436" s="2"/>
      <c r="Q436" s="16"/>
      <c r="R436" s="191"/>
      <c r="S436" s="202"/>
      <c r="T436" s="16"/>
      <c r="U436" s="191"/>
      <c r="V436" s="2"/>
    </row>
    <row r="437" spans="1:22" s="8" customFormat="1" ht="17.25" customHeight="1">
      <c r="A437" s="16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51"/>
      <c r="M437" s="2"/>
      <c r="N437" s="2"/>
      <c r="O437" s="191"/>
      <c r="P437" s="2"/>
      <c r="Q437" s="16"/>
      <c r="R437" s="191"/>
      <c r="S437" s="202"/>
      <c r="T437" s="16"/>
      <c r="U437" s="191"/>
      <c r="V437" s="2"/>
    </row>
    <row r="438" spans="1:22" s="8" customFormat="1" ht="17.25" customHeight="1">
      <c r="A438" s="16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51"/>
      <c r="M438" s="2"/>
      <c r="N438" s="2"/>
      <c r="O438" s="191"/>
      <c r="P438" s="2"/>
      <c r="Q438" s="16"/>
      <c r="R438" s="191"/>
      <c r="S438" s="202"/>
      <c r="T438" s="16"/>
      <c r="U438" s="191"/>
      <c r="V438" s="2"/>
    </row>
    <row r="439" spans="1:22" s="8" customFormat="1" ht="17.25" customHeight="1">
      <c r="A439" s="16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51"/>
      <c r="M439" s="2"/>
      <c r="N439" s="2"/>
      <c r="O439" s="191"/>
      <c r="P439" s="2"/>
      <c r="Q439" s="16"/>
      <c r="R439" s="191"/>
      <c r="S439" s="202"/>
      <c r="T439" s="16"/>
      <c r="U439" s="191"/>
      <c r="V439" s="2"/>
    </row>
    <row r="440" spans="1:22" s="8" customFormat="1" ht="17.25" customHeight="1">
      <c r="A440" s="16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51"/>
      <c r="M440" s="2"/>
      <c r="N440" s="2"/>
      <c r="O440" s="191"/>
      <c r="P440" s="2"/>
      <c r="Q440" s="16"/>
      <c r="R440" s="191"/>
      <c r="S440" s="202"/>
      <c r="T440" s="16"/>
      <c r="U440" s="191"/>
      <c r="V440" s="2"/>
    </row>
    <row r="441" spans="1:22" s="8" customFormat="1" ht="17.25" customHeight="1">
      <c r="A441" s="16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51"/>
      <c r="M441" s="2"/>
      <c r="N441" s="2"/>
      <c r="O441" s="191"/>
      <c r="P441" s="2"/>
      <c r="Q441" s="16"/>
      <c r="R441" s="191"/>
      <c r="S441" s="202"/>
      <c r="T441" s="16"/>
      <c r="U441" s="191"/>
      <c r="V441" s="2"/>
    </row>
    <row r="442" spans="1:22" s="8" customFormat="1" ht="17.25" customHeight="1">
      <c r="A442" s="16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51"/>
      <c r="M442" s="2"/>
      <c r="N442" s="2"/>
      <c r="O442" s="191"/>
      <c r="P442" s="2"/>
      <c r="Q442" s="16"/>
      <c r="R442" s="191"/>
      <c r="S442" s="202"/>
      <c r="T442" s="16"/>
      <c r="U442" s="191"/>
      <c r="V442" s="2"/>
    </row>
    <row r="443" spans="1:22" s="8" customFormat="1" ht="17.25" customHeight="1">
      <c r="A443" s="16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51"/>
      <c r="M443" s="2"/>
      <c r="N443" s="2"/>
      <c r="O443" s="191"/>
      <c r="P443" s="2"/>
      <c r="Q443" s="16"/>
      <c r="R443" s="191"/>
      <c r="S443" s="202"/>
      <c r="T443" s="16"/>
      <c r="U443" s="191"/>
      <c r="V443" s="2"/>
    </row>
    <row r="444" spans="1:22" s="8" customFormat="1" ht="17.25" customHeight="1">
      <c r="A444" s="16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51"/>
      <c r="M444" s="2"/>
      <c r="N444" s="2"/>
      <c r="O444" s="191"/>
      <c r="P444" s="2"/>
      <c r="Q444" s="16"/>
      <c r="R444" s="191"/>
      <c r="S444" s="202"/>
      <c r="T444" s="16"/>
      <c r="U444" s="191"/>
      <c r="V444" s="2"/>
    </row>
    <row r="445" spans="1:22" s="8" customFormat="1" ht="17.25" customHeight="1">
      <c r="A445" s="16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51"/>
      <c r="M445" s="2"/>
      <c r="N445" s="2"/>
      <c r="O445" s="191"/>
      <c r="P445" s="2"/>
      <c r="Q445" s="16"/>
      <c r="R445" s="191"/>
      <c r="S445" s="202"/>
      <c r="T445" s="16"/>
      <c r="U445" s="191"/>
      <c r="V445" s="2"/>
    </row>
    <row r="446" spans="1:22" s="8" customFormat="1" ht="17.25" customHeight="1">
      <c r="A446" s="16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51"/>
      <c r="M446" s="2"/>
      <c r="N446" s="2"/>
      <c r="O446" s="191"/>
      <c r="P446" s="2"/>
      <c r="Q446" s="16"/>
      <c r="R446" s="191"/>
      <c r="S446" s="202"/>
      <c r="T446" s="16"/>
      <c r="U446" s="191"/>
      <c r="V446" s="2"/>
    </row>
    <row r="447" spans="1:22" s="8" customFormat="1" ht="17.25" customHeight="1">
      <c r="A447" s="16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51"/>
      <c r="M447" s="2"/>
      <c r="N447" s="2"/>
      <c r="O447" s="191"/>
      <c r="P447" s="2"/>
      <c r="Q447" s="16"/>
      <c r="R447" s="191"/>
      <c r="S447" s="202"/>
      <c r="T447" s="16"/>
      <c r="U447" s="191"/>
      <c r="V447" s="2"/>
    </row>
    <row r="448" spans="1:22" s="8" customFormat="1" ht="17.25" customHeight="1">
      <c r="A448" s="16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51"/>
      <c r="M448" s="2"/>
      <c r="N448" s="2"/>
      <c r="O448" s="191"/>
      <c r="P448" s="2"/>
      <c r="Q448" s="16"/>
      <c r="R448" s="191"/>
      <c r="S448" s="202"/>
      <c r="T448" s="16"/>
      <c r="U448" s="191"/>
      <c r="V448" s="2"/>
    </row>
    <row r="449" spans="1:22" s="8" customFormat="1" ht="17.25" customHeight="1">
      <c r="A449" s="16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51"/>
      <c r="M449" s="2"/>
      <c r="N449" s="2"/>
      <c r="O449" s="191"/>
      <c r="P449" s="2"/>
      <c r="Q449" s="16"/>
      <c r="R449" s="191"/>
      <c r="S449" s="202"/>
      <c r="T449" s="16"/>
      <c r="U449" s="191"/>
      <c r="V449" s="2"/>
    </row>
    <row r="450" spans="1:22" s="8" customFormat="1" ht="17.25" customHeight="1">
      <c r="A450" s="16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51"/>
      <c r="M450" s="2"/>
      <c r="N450" s="2"/>
      <c r="O450" s="191"/>
      <c r="P450" s="2"/>
      <c r="Q450" s="16"/>
      <c r="R450" s="191"/>
      <c r="S450" s="202"/>
      <c r="T450" s="16"/>
      <c r="U450" s="191"/>
      <c r="V450" s="2"/>
    </row>
    <row r="451" spans="1:22" s="8" customFormat="1" ht="17.25" customHeight="1">
      <c r="A451" s="16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51"/>
      <c r="M451" s="2"/>
      <c r="N451" s="2"/>
      <c r="O451" s="191"/>
      <c r="P451" s="2"/>
      <c r="Q451" s="16"/>
      <c r="R451" s="191"/>
      <c r="S451" s="202"/>
      <c r="T451" s="16"/>
      <c r="U451" s="191"/>
      <c r="V451" s="2"/>
    </row>
    <row r="452" spans="1:22" s="8" customFormat="1" ht="17.25" customHeight="1">
      <c r="A452" s="16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51"/>
      <c r="M452" s="2"/>
      <c r="N452" s="2"/>
      <c r="O452" s="191"/>
      <c r="P452" s="2"/>
      <c r="Q452" s="16"/>
      <c r="R452" s="191"/>
      <c r="S452" s="202"/>
      <c r="T452" s="16"/>
      <c r="U452" s="191"/>
      <c r="V452" s="2"/>
    </row>
    <row r="453" spans="1:22" s="8" customFormat="1" ht="17.25" customHeight="1">
      <c r="A453" s="16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51"/>
      <c r="M453" s="2"/>
      <c r="N453" s="2"/>
      <c r="O453" s="191"/>
      <c r="P453" s="2"/>
      <c r="Q453" s="16"/>
      <c r="R453" s="191"/>
      <c r="S453" s="202"/>
      <c r="T453" s="16"/>
      <c r="U453" s="191"/>
      <c r="V453" s="2"/>
    </row>
    <row r="454" spans="1:22" s="8" customFormat="1" ht="17.25" customHeight="1">
      <c r="A454" s="16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51"/>
      <c r="M454" s="2"/>
      <c r="N454" s="2"/>
      <c r="O454" s="191"/>
      <c r="P454" s="2"/>
      <c r="Q454" s="16"/>
      <c r="R454" s="191"/>
      <c r="S454" s="202"/>
      <c r="T454" s="16"/>
      <c r="U454" s="191"/>
      <c r="V454" s="2"/>
    </row>
    <row r="455" spans="1:22" s="8" customFormat="1" ht="17.25" customHeight="1">
      <c r="A455" s="16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51"/>
      <c r="M455" s="2"/>
      <c r="N455" s="2"/>
      <c r="O455" s="191"/>
      <c r="P455" s="2"/>
      <c r="Q455" s="16"/>
      <c r="R455" s="191"/>
      <c r="S455" s="202"/>
      <c r="T455" s="16"/>
      <c r="U455" s="191"/>
      <c r="V455" s="2"/>
    </row>
    <row r="456" spans="1:22" s="8" customFormat="1" ht="17.25" customHeight="1">
      <c r="A456" s="16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51"/>
      <c r="M456" s="2"/>
      <c r="N456" s="2"/>
      <c r="O456" s="191"/>
      <c r="P456" s="2"/>
      <c r="Q456" s="16"/>
      <c r="R456" s="191"/>
      <c r="S456" s="202"/>
      <c r="T456" s="16"/>
      <c r="U456" s="191"/>
      <c r="V456" s="2"/>
    </row>
    <row r="457" spans="1:22" s="8" customFormat="1" ht="17.25" customHeight="1">
      <c r="A457" s="16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51"/>
      <c r="M457" s="2"/>
      <c r="N457" s="2"/>
      <c r="O457" s="191"/>
      <c r="P457" s="2"/>
      <c r="Q457" s="16"/>
      <c r="R457" s="191"/>
      <c r="S457" s="202"/>
      <c r="T457" s="16"/>
      <c r="U457" s="191"/>
      <c r="V457" s="2"/>
    </row>
    <row r="458" spans="1:22" s="8" customFormat="1" ht="17.25" customHeight="1">
      <c r="A458" s="16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51"/>
      <c r="M458" s="2"/>
      <c r="N458" s="2"/>
      <c r="O458" s="191"/>
      <c r="P458" s="2"/>
      <c r="Q458" s="16"/>
      <c r="R458" s="191"/>
      <c r="S458" s="202"/>
      <c r="T458" s="16"/>
      <c r="U458" s="191"/>
      <c r="V458" s="2"/>
    </row>
    <row r="459" spans="1:22" s="8" customFormat="1" ht="17.25" customHeight="1">
      <c r="A459" s="16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51"/>
      <c r="M459" s="2"/>
      <c r="N459" s="2"/>
      <c r="O459" s="191"/>
      <c r="P459" s="2"/>
      <c r="Q459" s="16"/>
      <c r="R459" s="191"/>
      <c r="S459" s="202"/>
      <c r="T459" s="16"/>
      <c r="U459" s="191"/>
      <c r="V459" s="2"/>
    </row>
    <row r="460" spans="1:22" s="8" customFormat="1" ht="17.25" customHeight="1">
      <c r="A460" s="16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51"/>
      <c r="M460" s="2"/>
      <c r="N460" s="2"/>
      <c r="O460" s="191"/>
      <c r="P460" s="2"/>
      <c r="Q460" s="16"/>
      <c r="R460" s="191"/>
      <c r="S460" s="202"/>
      <c r="T460" s="16"/>
      <c r="U460" s="191"/>
      <c r="V460" s="2"/>
    </row>
    <row r="461" spans="1:22" s="8" customFormat="1" ht="17.25" customHeight="1">
      <c r="A461" s="16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51"/>
      <c r="M461" s="2"/>
      <c r="N461" s="2"/>
      <c r="O461" s="191"/>
      <c r="P461" s="2"/>
      <c r="Q461" s="16"/>
      <c r="R461" s="191"/>
      <c r="S461" s="202"/>
      <c r="T461" s="16"/>
      <c r="U461" s="191"/>
      <c r="V461" s="2"/>
    </row>
    <row r="462" spans="1:22" s="8" customFormat="1" ht="17.25" customHeight="1">
      <c r="A462" s="16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51"/>
      <c r="M462" s="2"/>
      <c r="N462" s="2"/>
      <c r="O462" s="191"/>
      <c r="P462" s="2"/>
      <c r="Q462" s="16"/>
      <c r="R462" s="191"/>
      <c r="S462" s="202"/>
      <c r="T462" s="16"/>
      <c r="U462" s="191"/>
      <c r="V462" s="2"/>
    </row>
    <row r="463" spans="1:22" s="8" customFormat="1" ht="17.25" customHeight="1">
      <c r="A463" s="16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51"/>
      <c r="M463" s="2"/>
      <c r="N463" s="2"/>
      <c r="O463" s="191"/>
      <c r="P463" s="2"/>
      <c r="Q463" s="16"/>
      <c r="R463" s="191"/>
      <c r="S463" s="202"/>
      <c r="T463" s="16"/>
      <c r="U463" s="191"/>
      <c r="V463" s="2"/>
    </row>
    <row r="464" spans="1:22" s="8" customFormat="1" ht="17.25" customHeight="1">
      <c r="A464" s="16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51"/>
      <c r="M464" s="2"/>
      <c r="N464" s="2"/>
      <c r="O464" s="191"/>
      <c r="P464" s="2"/>
      <c r="Q464" s="16"/>
      <c r="R464" s="191"/>
      <c r="S464" s="202"/>
      <c r="T464" s="16"/>
      <c r="U464" s="191"/>
      <c r="V464" s="2"/>
    </row>
    <row r="465" spans="1:22" s="8" customFormat="1" ht="17.25" customHeight="1">
      <c r="A465" s="16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51"/>
      <c r="M465" s="2"/>
      <c r="N465" s="2"/>
      <c r="O465" s="191"/>
      <c r="P465" s="2"/>
      <c r="Q465" s="16"/>
      <c r="R465" s="191"/>
      <c r="S465" s="202"/>
      <c r="T465" s="16"/>
      <c r="U465" s="191"/>
      <c r="V465" s="2"/>
    </row>
    <row r="466" spans="1:22" s="8" customFormat="1" ht="17.25" customHeight="1">
      <c r="A466" s="16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51"/>
      <c r="M466" s="2"/>
      <c r="N466" s="2"/>
      <c r="O466" s="191"/>
      <c r="P466" s="2"/>
      <c r="Q466" s="16"/>
      <c r="R466" s="191"/>
      <c r="S466" s="202"/>
      <c r="T466" s="16"/>
      <c r="U466" s="191"/>
      <c r="V466" s="2"/>
    </row>
    <row r="467" spans="1:22" s="8" customFormat="1" ht="17.25" customHeight="1">
      <c r="A467" s="16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51"/>
      <c r="M467" s="2"/>
      <c r="N467" s="2"/>
      <c r="O467" s="191"/>
      <c r="P467" s="2"/>
      <c r="Q467" s="16"/>
      <c r="R467" s="191"/>
      <c r="S467" s="202"/>
      <c r="T467" s="16"/>
      <c r="U467" s="191"/>
      <c r="V467" s="2"/>
    </row>
    <row r="468" spans="1:22" s="8" customFormat="1" ht="17.25" customHeight="1">
      <c r="A468" s="16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51"/>
      <c r="M468" s="2"/>
      <c r="N468" s="2"/>
      <c r="O468" s="191"/>
      <c r="P468" s="2"/>
      <c r="Q468" s="16"/>
      <c r="R468" s="191"/>
      <c r="S468" s="202"/>
      <c r="T468" s="16"/>
      <c r="U468" s="191"/>
      <c r="V468" s="2"/>
    </row>
    <row r="469" spans="1:22" s="8" customFormat="1" ht="17.25" customHeight="1">
      <c r="A469" s="16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51"/>
      <c r="M469" s="2"/>
      <c r="N469" s="2"/>
      <c r="O469" s="191"/>
      <c r="P469" s="2"/>
      <c r="Q469" s="16"/>
      <c r="R469" s="191"/>
      <c r="S469" s="202"/>
      <c r="T469" s="16"/>
      <c r="U469" s="191"/>
      <c r="V469" s="2"/>
    </row>
    <row r="470" spans="1:22" s="8" customFormat="1" ht="17.25" customHeight="1">
      <c r="A470" s="16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51"/>
      <c r="M470" s="2"/>
      <c r="N470" s="2"/>
      <c r="O470" s="191"/>
      <c r="P470" s="2"/>
      <c r="Q470" s="16"/>
      <c r="R470" s="191"/>
      <c r="S470" s="202"/>
      <c r="T470" s="16"/>
      <c r="U470" s="191"/>
      <c r="V470" s="2"/>
    </row>
    <row r="471" spans="1:22" s="8" customFormat="1" ht="17.25" customHeight="1">
      <c r="A471" s="16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51"/>
      <c r="M471" s="2"/>
      <c r="N471" s="2"/>
      <c r="O471" s="191"/>
      <c r="P471" s="2"/>
      <c r="Q471" s="16"/>
      <c r="R471" s="191"/>
      <c r="S471" s="202"/>
      <c r="T471" s="16"/>
      <c r="U471" s="191"/>
      <c r="V471" s="2"/>
    </row>
    <row r="472" spans="1:22" s="8" customFormat="1" ht="17.25" customHeight="1">
      <c r="A472" s="16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51"/>
      <c r="M472" s="2"/>
      <c r="N472" s="2"/>
      <c r="O472" s="191"/>
      <c r="P472" s="2"/>
      <c r="Q472" s="16"/>
      <c r="R472" s="191"/>
      <c r="S472" s="202"/>
      <c r="T472" s="16"/>
      <c r="U472" s="191"/>
      <c r="V472" s="2"/>
    </row>
    <row r="473" spans="1:22" s="8" customFormat="1" ht="17.25" customHeight="1">
      <c r="A473" s="16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51"/>
      <c r="M473" s="2"/>
      <c r="N473" s="2"/>
      <c r="O473" s="191"/>
      <c r="P473" s="2"/>
      <c r="Q473" s="16"/>
      <c r="R473" s="191"/>
      <c r="S473" s="202"/>
      <c r="T473" s="16"/>
      <c r="U473" s="191"/>
      <c r="V473" s="2"/>
    </row>
    <row r="474" spans="1:22" s="8" customFormat="1" ht="17.25" customHeight="1">
      <c r="A474" s="16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51"/>
      <c r="M474" s="2"/>
      <c r="N474" s="2"/>
      <c r="O474" s="191"/>
      <c r="P474" s="2"/>
      <c r="Q474" s="16"/>
      <c r="R474" s="191"/>
      <c r="S474" s="202"/>
      <c r="T474" s="16"/>
      <c r="U474" s="191"/>
      <c r="V474" s="2"/>
    </row>
    <row r="475" spans="1:22" s="8" customFormat="1" ht="17.25" customHeight="1">
      <c r="A475" s="16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51"/>
      <c r="M475" s="2"/>
      <c r="N475" s="2"/>
      <c r="O475" s="191"/>
      <c r="P475" s="2"/>
      <c r="Q475" s="16"/>
      <c r="R475" s="191"/>
      <c r="S475" s="202"/>
      <c r="T475" s="16"/>
      <c r="U475" s="191"/>
      <c r="V475" s="2"/>
    </row>
    <row r="476" spans="1:22" s="8" customFormat="1" ht="17.25" customHeight="1">
      <c r="A476" s="16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51"/>
      <c r="M476" s="2"/>
      <c r="N476" s="2"/>
      <c r="O476" s="191"/>
      <c r="P476" s="2"/>
      <c r="Q476" s="16"/>
      <c r="R476" s="191"/>
      <c r="S476" s="202"/>
      <c r="T476" s="16"/>
      <c r="U476" s="191"/>
      <c r="V476" s="2"/>
    </row>
    <row r="477" spans="1:22" s="8" customFormat="1" ht="17.25" customHeight="1">
      <c r="A477" s="16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51"/>
      <c r="M477" s="2"/>
      <c r="N477" s="2"/>
      <c r="O477" s="191"/>
      <c r="P477" s="2"/>
      <c r="Q477" s="16"/>
      <c r="R477" s="191"/>
      <c r="S477" s="202"/>
      <c r="T477" s="16"/>
      <c r="U477" s="191"/>
      <c r="V477" s="2"/>
    </row>
    <row r="478" spans="1:22" s="8" customFormat="1" ht="17.25" customHeight="1">
      <c r="A478" s="16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51"/>
      <c r="M478" s="2"/>
      <c r="N478" s="2"/>
      <c r="O478" s="191"/>
      <c r="P478" s="2"/>
      <c r="Q478" s="16"/>
      <c r="R478" s="191"/>
      <c r="S478" s="202"/>
      <c r="T478" s="16"/>
      <c r="U478" s="191"/>
      <c r="V478" s="2"/>
    </row>
    <row r="479" spans="1:22" s="8" customFormat="1" ht="17.25" customHeight="1">
      <c r="A479" s="16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51"/>
      <c r="M479" s="2"/>
      <c r="N479" s="2"/>
      <c r="O479" s="191"/>
      <c r="P479" s="2"/>
      <c r="Q479" s="16"/>
      <c r="R479" s="191"/>
      <c r="S479" s="202"/>
      <c r="T479" s="16"/>
      <c r="U479" s="191"/>
      <c r="V479" s="2"/>
    </row>
    <row r="480" spans="1:22" s="8" customFormat="1" ht="17.25" customHeight="1">
      <c r="A480" s="16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51"/>
      <c r="M480" s="2"/>
      <c r="N480" s="2"/>
      <c r="O480" s="191"/>
      <c r="P480" s="2"/>
      <c r="Q480" s="16"/>
      <c r="R480" s="191"/>
      <c r="S480" s="202"/>
      <c r="T480" s="16"/>
      <c r="U480" s="191"/>
      <c r="V480" s="2"/>
    </row>
    <row r="481" spans="1:22" s="8" customFormat="1" ht="17.25" customHeight="1">
      <c r="A481" s="16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51"/>
      <c r="M481" s="2"/>
      <c r="N481" s="2"/>
      <c r="O481" s="191"/>
      <c r="P481" s="2"/>
      <c r="Q481" s="16"/>
      <c r="R481" s="191"/>
      <c r="S481" s="202"/>
      <c r="T481" s="16"/>
      <c r="U481" s="191"/>
      <c r="V481" s="2"/>
    </row>
    <row r="482" spans="1:22" s="8" customFormat="1" ht="17.25" customHeight="1">
      <c r="A482" s="16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51"/>
      <c r="M482" s="2"/>
      <c r="N482" s="2"/>
      <c r="O482" s="191"/>
      <c r="P482" s="2"/>
      <c r="Q482" s="16"/>
      <c r="R482" s="191"/>
      <c r="S482" s="202"/>
      <c r="T482" s="16"/>
      <c r="U482" s="191"/>
      <c r="V482" s="2"/>
    </row>
    <row r="483" spans="1:22" s="8" customFormat="1" ht="17.25" customHeight="1">
      <c r="A483" s="16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51"/>
      <c r="M483" s="2"/>
      <c r="N483" s="2"/>
      <c r="O483" s="191"/>
      <c r="P483" s="2"/>
      <c r="Q483" s="16"/>
      <c r="R483" s="191"/>
      <c r="S483" s="202"/>
      <c r="T483" s="16"/>
      <c r="U483" s="191"/>
      <c r="V483" s="2"/>
    </row>
    <row r="484" spans="1:22" s="8" customFormat="1" ht="17.25" customHeight="1">
      <c r="A484" s="16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51"/>
      <c r="M484" s="2"/>
      <c r="N484" s="2"/>
      <c r="O484" s="191"/>
      <c r="P484" s="2"/>
      <c r="Q484" s="16"/>
      <c r="R484" s="191"/>
      <c r="S484" s="202"/>
      <c r="T484" s="16"/>
      <c r="U484" s="191"/>
      <c r="V484" s="2"/>
    </row>
    <row r="485" spans="1:22" s="8" customFormat="1" ht="17.25" customHeight="1">
      <c r="A485" s="16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51"/>
      <c r="M485" s="2"/>
      <c r="N485" s="2"/>
      <c r="O485" s="191"/>
      <c r="P485" s="2"/>
      <c r="Q485" s="16"/>
      <c r="R485" s="191"/>
      <c r="S485" s="202"/>
      <c r="T485" s="16"/>
      <c r="U485" s="191"/>
      <c r="V485" s="2"/>
    </row>
    <row r="486" spans="1:22" s="8" customFormat="1" ht="17.25" customHeight="1">
      <c r="A486" s="16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51"/>
      <c r="M486" s="2"/>
      <c r="N486" s="2"/>
      <c r="O486" s="191"/>
      <c r="P486" s="2"/>
      <c r="Q486" s="16"/>
      <c r="R486" s="191"/>
      <c r="S486" s="202"/>
      <c r="T486" s="16"/>
      <c r="U486" s="191"/>
      <c r="V486" s="2"/>
    </row>
    <row r="487" spans="1:22" s="8" customFormat="1" ht="17.25" customHeight="1">
      <c r="A487" s="16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51"/>
      <c r="M487" s="2"/>
      <c r="N487" s="2"/>
      <c r="O487" s="191"/>
      <c r="P487" s="2"/>
      <c r="Q487" s="16"/>
      <c r="R487" s="191"/>
      <c r="S487" s="202"/>
      <c r="T487" s="16"/>
      <c r="U487" s="191"/>
      <c r="V487" s="2"/>
    </row>
    <row r="488" spans="1:22" s="8" customFormat="1" ht="17.25" customHeight="1">
      <c r="A488" s="16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51"/>
      <c r="M488" s="2"/>
      <c r="N488" s="2"/>
      <c r="O488" s="191"/>
      <c r="P488" s="2"/>
      <c r="Q488" s="16"/>
      <c r="R488" s="191"/>
      <c r="S488" s="202"/>
      <c r="T488" s="16"/>
      <c r="U488" s="191"/>
      <c r="V488" s="2"/>
    </row>
    <row r="489" spans="1:22" s="8" customFormat="1" ht="17.25" customHeight="1">
      <c r="A489" s="16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51"/>
      <c r="M489" s="2"/>
      <c r="N489" s="2"/>
      <c r="O489" s="191"/>
      <c r="P489" s="2"/>
      <c r="Q489" s="16"/>
      <c r="R489" s="191"/>
      <c r="S489" s="202"/>
      <c r="T489" s="16"/>
      <c r="U489" s="191"/>
      <c r="V489" s="2"/>
    </row>
    <row r="490" spans="1:22" s="8" customFormat="1" ht="17.25" customHeight="1">
      <c r="A490" s="16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51"/>
      <c r="M490" s="2"/>
      <c r="N490" s="2"/>
      <c r="O490" s="191"/>
      <c r="P490" s="2"/>
      <c r="Q490" s="16"/>
      <c r="R490" s="191"/>
      <c r="S490" s="202"/>
      <c r="T490" s="16"/>
      <c r="U490" s="191"/>
      <c r="V490" s="2"/>
    </row>
    <row r="491" spans="1:22" s="8" customFormat="1" ht="17.25" customHeight="1">
      <c r="A491" s="16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51"/>
      <c r="M491" s="2"/>
      <c r="N491" s="2"/>
      <c r="O491" s="191"/>
      <c r="P491" s="2"/>
      <c r="Q491" s="16"/>
      <c r="R491" s="191"/>
      <c r="S491" s="202"/>
      <c r="T491" s="16"/>
      <c r="U491" s="191"/>
      <c r="V491" s="2"/>
    </row>
    <row r="492" spans="1:22" s="8" customFormat="1" ht="17.25" customHeight="1">
      <c r="A492" s="16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51"/>
      <c r="M492" s="2"/>
      <c r="N492" s="2"/>
      <c r="O492" s="191"/>
      <c r="P492" s="2"/>
      <c r="Q492" s="16"/>
      <c r="R492" s="191"/>
      <c r="S492" s="202"/>
      <c r="T492" s="16"/>
      <c r="U492" s="191"/>
      <c r="V492" s="2"/>
    </row>
    <row r="493" spans="1:22" s="8" customFormat="1" ht="17.25" customHeight="1">
      <c r="A493" s="16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51"/>
      <c r="M493" s="2"/>
      <c r="N493" s="2"/>
      <c r="O493" s="191"/>
      <c r="P493" s="2"/>
      <c r="Q493" s="16"/>
      <c r="R493" s="191"/>
      <c r="S493" s="202"/>
      <c r="T493" s="16"/>
      <c r="U493" s="191"/>
      <c r="V493" s="2"/>
    </row>
    <row r="494" spans="1:22" s="8" customFormat="1" ht="17.25" customHeight="1">
      <c r="A494" s="16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51"/>
      <c r="M494" s="2"/>
      <c r="N494" s="2"/>
      <c r="O494" s="191"/>
      <c r="P494" s="2"/>
      <c r="Q494" s="16"/>
      <c r="R494" s="191"/>
      <c r="S494" s="202"/>
      <c r="T494" s="16"/>
      <c r="U494" s="191"/>
      <c r="V494" s="2"/>
    </row>
    <row r="495" spans="1:22" s="8" customFormat="1" ht="17.25" customHeight="1">
      <c r="A495" s="16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51"/>
      <c r="M495" s="2"/>
      <c r="N495" s="2"/>
      <c r="O495" s="191"/>
      <c r="P495" s="2"/>
      <c r="Q495" s="16"/>
      <c r="R495" s="191"/>
      <c r="S495" s="202"/>
      <c r="T495" s="16"/>
      <c r="U495" s="191"/>
      <c r="V495" s="2"/>
    </row>
    <row r="496" spans="1:22" s="8" customFormat="1" ht="17.25" customHeight="1">
      <c r="A496" s="16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51"/>
      <c r="M496" s="2"/>
      <c r="N496" s="2"/>
      <c r="O496" s="191"/>
      <c r="P496" s="2"/>
      <c r="Q496" s="16"/>
      <c r="R496" s="191"/>
      <c r="S496" s="202"/>
      <c r="T496" s="16"/>
      <c r="U496" s="191"/>
      <c r="V496" s="2"/>
    </row>
    <row r="497" spans="1:22" s="8" customFormat="1" ht="17.25" customHeight="1">
      <c r="A497" s="16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51"/>
      <c r="M497" s="2"/>
      <c r="N497" s="2"/>
      <c r="O497" s="191"/>
      <c r="P497" s="2"/>
      <c r="Q497" s="16"/>
      <c r="R497" s="191"/>
      <c r="S497" s="202"/>
      <c r="T497" s="16"/>
      <c r="U497" s="191"/>
      <c r="V497" s="2"/>
    </row>
    <row r="498" spans="1:22" s="8" customFormat="1" ht="17.25" customHeight="1">
      <c r="A498" s="16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51"/>
      <c r="M498" s="2"/>
      <c r="N498" s="2"/>
      <c r="O498" s="191"/>
      <c r="P498" s="2"/>
      <c r="Q498" s="16"/>
      <c r="R498" s="191"/>
      <c r="S498" s="202"/>
      <c r="T498" s="16"/>
      <c r="U498" s="191"/>
      <c r="V498" s="2"/>
    </row>
    <row r="499" spans="1:22" s="8" customFormat="1" ht="17.25" customHeight="1">
      <c r="A499" s="16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51"/>
      <c r="M499" s="2"/>
      <c r="N499" s="2"/>
      <c r="O499" s="191"/>
      <c r="P499" s="2"/>
      <c r="Q499" s="16"/>
      <c r="R499" s="191"/>
      <c r="S499" s="202"/>
      <c r="T499" s="16"/>
      <c r="U499" s="191"/>
      <c r="V499" s="2"/>
    </row>
    <row r="500" spans="1:22" s="8" customFormat="1" ht="17.25" customHeight="1">
      <c r="A500" s="16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51"/>
      <c r="M500" s="2"/>
      <c r="N500" s="2"/>
      <c r="O500" s="191"/>
      <c r="P500" s="2"/>
      <c r="Q500" s="16"/>
      <c r="R500" s="191"/>
      <c r="S500" s="202"/>
      <c r="T500" s="16"/>
      <c r="U500" s="191"/>
      <c r="V500" s="2"/>
    </row>
    <row r="501" spans="1:22" s="8" customFormat="1" ht="17.25" customHeight="1">
      <c r="A501" s="16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51"/>
      <c r="M501" s="2"/>
      <c r="N501" s="2"/>
      <c r="O501" s="191"/>
      <c r="P501" s="2"/>
      <c r="Q501" s="16"/>
      <c r="R501" s="191"/>
      <c r="S501" s="202"/>
      <c r="T501" s="16"/>
      <c r="U501" s="191"/>
      <c r="V501" s="2"/>
    </row>
    <row r="502" spans="1:22" s="8" customFormat="1" ht="17.25" customHeight="1">
      <c r="A502" s="16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51"/>
      <c r="M502" s="2"/>
      <c r="N502" s="2"/>
      <c r="O502" s="191"/>
      <c r="P502" s="2"/>
      <c r="Q502" s="16"/>
      <c r="R502" s="191"/>
      <c r="S502" s="202"/>
      <c r="T502" s="16"/>
      <c r="U502" s="191"/>
      <c r="V502" s="2"/>
    </row>
    <row r="503" spans="1:22" s="8" customFormat="1" ht="17.25" customHeight="1">
      <c r="A503" s="16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51"/>
      <c r="M503" s="2"/>
      <c r="N503" s="2"/>
      <c r="O503" s="191"/>
      <c r="P503" s="2"/>
      <c r="Q503" s="16"/>
      <c r="R503" s="191"/>
      <c r="S503" s="202"/>
      <c r="T503" s="16"/>
      <c r="U503" s="191"/>
      <c r="V503" s="2"/>
    </row>
    <row r="504" spans="1:22" s="8" customFormat="1" ht="17.25" customHeight="1">
      <c r="A504" s="16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51"/>
      <c r="M504" s="2"/>
      <c r="N504" s="2"/>
      <c r="O504" s="191"/>
      <c r="P504" s="2"/>
      <c r="Q504" s="16"/>
      <c r="R504" s="191"/>
      <c r="S504" s="202"/>
      <c r="T504" s="16"/>
      <c r="U504" s="191"/>
      <c r="V504" s="2"/>
    </row>
    <row r="505" spans="1:22" s="8" customFormat="1" ht="17.25" customHeight="1">
      <c r="A505" s="16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51"/>
      <c r="M505" s="2"/>
      <c r="N505" s="2"/>
      <c r="O505" s="191"/>
      <c r="P505" s="2"/>
      <c r="Q505" s="16"/>
      <c r="R505" s="191"/>
      <c r="S505" s="202"/>
      <c r="T505" s="16"/>
      <c r="U505" s="191"/>
      <c r="V505" s="2"/>
    </row>
    <row r="506" spans="1:22" s="8" customFormat="1" ht="17.25" customHeight="1">
      <c r="A506" s="16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51"/>
      <c r="M506" s="2"/>
      <c r="N506" s="2"/>
      <c r="O506" s="191"/>
      <c r="P506" s="2"/>
      <c r="Q506" s="16"/>
      <c r="R506" s="191"/>
      <c r="S506" s="202"/>
      <c r="T506" s="16"/>
      <c r="U506" s="191"/>
      <c r="V506" s="2"/>
    </row>
    <row r="507" spans="1:22" s="8" customFormat="1" ht="17.25" customHeight="1">
      <c r="A507" s="16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51"/>
      <c r="M507" s="2"/>
      <c r="N507" s="2"/>
      <c r="O507" s="191"/>
      <c r="P507" s="2"/>
      <c r="Q507" s="16"/>
      <c r="R507" s="191"/>
      <c r="S507" s="202"/>
      <c r="T507" s="16"/>
      <c r="U507" s="191"/>
      <c r="V507" s="2"/>
    </row>
    <row r="508" spans="1:22" s="8" customFormat="1" ht="17.25" customHeight="1">
      <c r="A508" s="16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51"/>
      <c r="M508" s="2"/>
      <c r="N508" s="2"/>
      <c r="O508" s="191"/>
      <c r="P508" s="2"/>
      <c r="Q508" s="16"/>
      <c r="R508" s="191"/>
      <c r="S508" s="202"/>
      <c r="T508" s="16"/>
      <c r="U508" s="191"/>
      <c r="V508" s="2"/>
    </row>
    <row r="509" spans="1:22" s="8" customFormat="1" ht="17.25" customHeight="1">
      <c r="A509" s="16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51"/>
      <c r="M509" s="2"/>
      <c r="N509" s="2"/>
      <c r="O509" s="191"/>
      <c r="P509" s="2"/>
      <c r="Q509" s="16"/>
      <c r="R509" s="191"/>
      <c r="S509" s="202"/>
      <c r="T509" s="16"/>
      <c r="U509" s="191"/>
      <c r="V509" s="2"/>
    </row>
    <row r="510" spans="1:22" s="8" customFormat="1" ht="17.25" customHeight="1">
      <c r="A510" s="16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51"/>
      <c r="M510" s="2"/>
      <c r="N510" s="2"/>
      <c r="O510" s="191"/>
      <c r="P510" s="2"/>
      <c r="Q510" s="16"/>
      <c r="R510" s="191"/>
      <c r="S510" s="202"/>
      <c r="T510" s="16"/>
      <c r="U510" s="191"/>
      <c r="V510" s="2"/>
    </row>
    <row r="511" spans="1:22" s="8" customFormat="1" ht="17.25" customHeight="1">
      <c r="A511" s="16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51"/>
      <c r="M511" s="2"/>
      <c r="N511" s="2"/>
      <c r="O511" s="191"/>
      <c r="P511" s="2"/>
      <c r="Q511" s="16"/>
      <c r="R511" s="191"/>
      <c r="S511" s="202"/>
      <c r="T511" s="16"/>
      <c r="U511" s="191"/>
      <c r="V511" s="2"/>
    </row>
    <row r="512" spans="1:22" s="8" customFormat="1" ht="17.25" customHeight="1">
      <c r="A512" s="16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51"/>
      <c r="M512" s="2"/>
      <c r="N512" s="2"/>
      <c r="O512" s="191"/>
      <c r="P512" s="2"/>
      <c r="Q512" s="16"/>
      <c r="R512" s="191"/>
      <c r="S512" s="202"/>
      <c r="T512" s="16"/>
      <c r="U512" s="191"/>
      <c r="V512" s="2"/>
    </row>
    <row r="513" spans="1:22" s="8" customFormat="1" ht="17.25" customHeight="1">
      <c r="A513" s="16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51"/>
      <c r="M513" s="2"/>
      <c r="N513" s="2"/>
      <c r="O513" s="191"/>
      <c r="P513" s="2"/>
      <c r="Q513" s="16"/>
      <c r="R513" s="191"/>
      <c r="S513" s="202"/>
      <c r="T513" s="16"/>
      <c r="U513" s="191"/>
      <c r="V513" s="2"/>
    </row>
    <row r="514" spans="1:22" s="8" customFormat="1" ht="17.25" customHeight="1">
      <c r="A514" s="16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51"/>
      <c r="M514" s="2"/>
      <c r="N514" s="2"/>
      <c r="O514" s="191"/>
      <c r="P514" s="2"/>
      <c r="Q514" s="16"/>
      <c r="R514" s="191"/>
      <c r="S514" s="202"/>
      <c r="T514" s="16"/>
      <c r="U514" s="191"/>
      <c r="V514" s="2"/>
    </row>
    <row r="515" spans="1:22" s="8" customFormat="1" ht="17.25" customHeight="1">
      <c r="A515" s="16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51"/>
      <c r="M515" s="2"/>
      <c r="N515" s="2"/>
      <c r="O515" s="191"/>
      <c r="P515" s="2"/>
      <c r="Q515" s="16"/>
      <c r="R515" s="191"/>
      <c r="S515" s="202"/>
      <c r="T515" s="16"/>
      <c r="U515" s="191"/>
      <c r="V515" s="2"/>
    </row>
    <row r="516" spans="1:22" s="8" customFormat="1" ht="17.25" customHeight="1">
      <c r="A516" s="16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51"/>
      <c r="M516" s="2"/>
      <c r="N516" s="2"/>
      <c r="O516" s="191"/>
      <c r="P516" s="2"/>
      <c r="Q516" s="16"/>
      <c r="R516" s="191"/>
      <c r="S516" s="202"/>
      <c r="T516" s="16"/>
      <c r="U516" s="191"/>
      <c r="V516" s="2"/>
    </row>
    <row r="517" spans="1:22" s="8" customFormat="1" ht="17.25" customHeight="1">
      <c r="A517" s="16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51"/>
      <c r="M517" s="2"/>
      <c r="N517" s="2"/>
      <c r="O517" s="191"/>
      <c r="P517" s="2"/>
      <c r="Q517" s="16"/>
      <c r="R517" s="191"/>
      <c r="S517" s="202"/>
      <c r="T517" s="16"/>
      <c r="U517" s="191"/>
      <c r="V517" s="2"/>
    </row>
    <row r="518" spans="1:22" s="8" customFormat="1" ht="17.25" customHeight="1">
      <c r="A518" s="16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51"/>
      <c r="M518" s="2"/>
      <c r="N518" s="2"/>
      <c r="O518" s="191"/>
      <c r="P518" s="2"/>
      <c r="Q518" s="16"/>
      <c r="R518" s="191"/>
      <c r="S518" s="202"/>
      <c r="T518" s="16"/>
      <c r="U518" s="191"/>
      <c r="V518" s="2"/>
    </row>
    <row r="519" spans="1:22" s="8" customFormat="1" ht="17.25" customHeight="1">
      <c r="A519" s="16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51"/>
      <c r="M519" s="2"/>
      <c r="N519" s="2"/>
      <c r="O519" s="191"/>
      <c r="P519" s="2"/>
      <c r="Q519" s="16"/>
      <c r="R519" s="191"/>
      <c r="S519" s="202"/>
      <c r="T519" s="16"/>
      <c r="U519" s="191"/>
      <c r="V519" s="2"/>
    </row>
    <row r="520" spans="1:22" s="8" customFormat="1" ht="17.25" customHeight="1">
      <c r="A520" s="16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51"/>
      <c r="M520" s="2"/>
      <c r="N520" s="2"/>
      <c r="O520" s="191"/>
      <c r="P520" s="2"/>
      <c r="Q520" s="16"/>
      <c r="R520" s="191"/>
      <c r="S520" s="202"/>
      <c r="T520" s="16"/>
      <c r="U520" s="191"/>
      <c r="V520" s="2"/>
    </row>
    <row r="521" spans="1:22" s="8" customFormat="1" ht="17.25" customHeight="1">
      <c r="A521" s="16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51"/>
      <c r="M521" s="2"/>
      <c r="N521" s="2"/>
      <c r="O521" s="191"/>
      <c r="P521" s="2"/>
      <c r="Q521" s="16"/>
      <c r="R521" s="191"/>
      <c r="S521" s="202"/>
      <c r="T521" s="16"/>
      <c r="U521" s="191"/>
      <c r="V521" s="2"/>
    </row>
    <row r="522" spans="1:22" s="8" customFormat="1" ht="17.25" customHeight="1">
      <c r="A522" s="16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51"/>
      <c r="M522" s="2"/>
      <c r="N522" s="2"/>
      <c r="O522" s="191"/>
      <c r="P522" s="2"/>
      <c r="Q522" s="16"/>
      <c r="R522" s="191"/>
      <c r="S522" s="202"/>
      <c r="T522" s="16"/>
      <c r="U522" s="191"/>
      <c r="V522" s="2"/>
    </row>
    <row r="523" spans="1:22" s="8" customFormat="1" ht="17.25" customHeight="1">
      <c r="A523" s="16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51"/>
      <c r="M523" s="2"/>
      <c r="N523" s="2"/>
      <c r="O523" s="191"/>
      <c r="P523" s="2"/>
      <c r="Q523" s="16"/>
      <c r="R523" s="191"/>
      <c r="S523" s="202"/>
      <c r="T523" s="16"/>
      <c r="U523" s="191"/>
      <c r="V523" s="2"/>
    </row>
    <row r="524" spans="1:22" s="8" customFormat="1" ht="17.25" customHeight="1">
      <c r="A524" s="16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51"/>
      <c r="M524" s="2"/>
      <c r="N524" s="2"/>
      <c r="O524" s="191"/>
      <c r="P524" s="2"/>
      <c r="Q524" s="16"/>
      <c r="R524" s="191"/>
      <c r="S524" s="202"/>
      <c r="T524" s="16"/>
      <c r="U524" s="191"/>
      <c r="V524" s="2"/>
    </row>
    <row r="525" spans="1:22" s="8" customFormat="1" ht="17.25" customHeight="1">
      <c r="A525" s="16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51"/>
      <c r="M525" s="2"/>
      <c r="N525" s="2"/>
      <c r="O525" s="191"/>
      <c r="P525" s="2"/>
      <c r="Q525" s="16"/>
      <c r="R525" s="191"/>
      <c r="S525" s="202"/>
      <c r="T525" s="16"/>
      <c r="U525" s="191"/>
      <c r="V525" s="2"/>
    </row>
    <row r="526" spans="1:22" s="8" customFormat="1" ht="17.25" customHeight="1">
      <c r="A526" s="16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51"/>
      <c r="M526" s="2"/>
      <c r="N526" s="2"/>
      <c r="O526" s="191"/>
      <c r="P526" s="2"/>
      <c r="Q526" s="16"/>
      <c r="R526" s="191"/>
      <c r="S526" s="202"/>
      <c r="T526" s="16"/>
      <c r="U526" s="191"/>
      <c r="V526" s="2"/>
    </row>
    <row r="527" spans="1:22" s="8" customFormat="1" ht="17.25" customHeight="1">
      <c r="A527" s="16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51"/>
      <c r="M527" s="2"/>
      <c r="N527" s="2"/>
      <c r="O527" s="191"/>
      <c r="P527" s="2"/>
      <c r="Q527" s="16"/>
      <c r="R527" s="191"/>
      <c r="S527" s="202"/>
      <c r="T527" s="16"/>
      <c r="U527" s="191"/>
      <c r="V527" s="2"/>
    </row>
    <row r="528" spans="1:22" s="8" customFormat="1" ht="17.25" customHeight="1">
      <c r="A528" s="16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51"/>
      <c r="M528" s="2"/>
      <c r="N528" s="2"/>
      <c r="O528" s="191"/>
      <c r="P528" s="2"/>
      <c r="Q528" s="16"/>
      <c r="R528" s="191"/>
      <c r="S528" s="202"/>
      <c r="T528" s="16"/>
      <c r="U528" s="191"/>
      <c r="V528" s="2"/>
    </row>
    <row r="529" spans="1:22" s="8" customFormat="1" ht="17.25" customHeight="1">
      <c r="A529" s="16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51"/>
      <c r="M529" s="2"/>
      <c r="N529" s="2"/>
      <c r="O529" s="191"/>
      <c r="P529" s="2"/>
      <c r="Q529" s="16"/>
      <c r="R529" s="191"/>
      <c r="S529" s="202"/>
      <c r="T529" s="16"/>
      <c r="U529" s="191"/>
      <c r="V529" s="2"/>
    </row>
    <row r="530" spans="1:22" s="8" customFormat="1" ht="17.25" customHeight="1">
      <c r="A530" s="16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51"/>
      <c r="M530" s="2"/>
      <c r="N530" s="2"/>
      <c r="O530" s="191"/>
      <c r="P530" s="2"/>
      <c r="Q530" s="16"/>
      <c r="R530" s="191"/>
      <c r="S530" s="202"/>
      <c r="T530" s="16"/>
      <c r="U530" s="191"/>
      <c r="V530" s="2"/>
    </row>
    <row r="531" spans="1:22" s="8" customFormat="1" ht="17.25" customHeight="1">
      <c r="A531" s="16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51"/>
      <c r="M531" s="2"/>
      <c r="N531" s="2"/>
      <c r="O531" s="191"/>
      <c r="P531" s="2"/>
      <c r="Q531" s="16"/>
      <c r="R531" s="191"/>
      <c r="S531" s="202"/>
      <c r="T531" s="16"/>
      <c r="U531" s="191"/>
      <c r="V531" s="2"/>
    </row>
    <row r="532" spans="1:22" s="8" customFormat="1" ht="17.25" customHeight="1">
      <c r="A532" s="16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51"/>
      <c r="M532" s="2"/>
      <c r="N532" s="2"/>
      <c r="O532" s="191"/>
      <c r="P532" s="2"/>
      <c r="Q532" s="16"/>
      <c r="R532" s="191"/>
      <c r="S532" s="202"/>
      <c r="T532" s="16"/>
      <c r="U532" s="191"/>
      <c r="V532" s="2"/>
    </row>
    <row r="533" spans="1:22" s="8" customFormat="1" ht="17.25" customHeight="1">
      <c r="A533" s="16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51"/>
      <c r="M533" s="2"/>
      <c r="N533" s="2"/>
      <c r="O533" s="191"/>
      <c r="P533" s="2"/>
      <c r="Q533" s="16"/>
      <c r="R533" s="191"/>
      <c r="S533" s="202"/>
      <c r="T533" s="16"/>
      <c r="U533" s="191"/>
      <c r="V533" s="2"/>
    </row>
    <row r="534" spans="1:22" s="8" customFormat="1" ht="17.25" customHeight="1">
      <c r="A534" s="16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51"/>
      <c r="M534" s="2"/>
      <c r="N534" s="2"/>
      <c r="O534" s="191"/>
      <c r="P534" s="2"/>
      <c r="Q534" s="16"/>
      <c r="R534" s="191"/>
      <c r="S534" s="202"/>
      <c r="T534" s="16"/>
      <c r="U534" s="191"/>
      <c r="V534" s="2"/>
    </row>
    <row r="535" spans="1:22" s="8" customFormat="1" ht="17.25" customHeight="1">
      <c r="A535" s="16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51"/>
      <c r="M535" s="2"/>
      <c r="N535" s="2"/>
      <c r="O535" s="191"/>
      <c r="P535" s="2"/>
      <c r="Q535" s="16"/>
      <c r="R535" s="191"/>
      <c r="S535" s="202"/>
      <c r="T535" s="16"/>
      <c r="U535" s="191"/>
      <c r="V535" s="2"/>
    </row>
    <row r="536" spans="1:22" s="8" customFormat="1" ht="17.25" customHeight="1">
      <c r="A536" s="16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51"/>
      <c r="M536" s="2"/>
      <c r="N536" s="2"/>
      <c r="O536" s="191"/>
      <c r="P536" s="2"/>
      <c r="Q536" s="16"/>
      <c r="R536" s="191"/>
      <c r="S536" s="202"/>
      <c r="T536" s="16"/>
      <c r="U536" s="191"/>
      <c r="V536" s="2"/>
    </row>
    <row r="537" spans="1:22" s="8" customFormat="1" ht="17.25" customHeight="1">
      <c r="A537" s="16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51"/>
      <c r="M537" s="2"/>
      <c r="N537" s="2"/>
      <c r="O537" s="191"/>
      <c r="P537" s="2"/>
      <c r="Q537" s="16"/>
      <c r="R537" s="191"/>
      <c r="S537" s="202"/>
      <c r="T537" s="16"/>
      <c r="U537" s="191"/>
      <c r="V537" s="2"/>
    </row>
    <row r="538" spans="1:22" s="8" customFormat="1" ht="17.25" customHeight="1">
      <c r="A538" s="16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51"/>
      <c r="M538" s="2"/>
      <c r="N538" s="2"/>
      <c r="O538" s="191"/>
      <c r="P538" s="2"/>
      <c r="Q538" s="16"/>
      <c r="R538" s="191"/>
      <c r="S538" s="202"/>
      <c r="T538" s="16"/>
      <c r="U538" s="191"/>
      <c r="V538" s="2"/>
    </row>
    <row r="539" spans="1:22" s="8" customFormat="1" ht="17.25" customHeight="1">
      <c r="A539" s="16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51"/>
      <c r="M539" s="2"/>
      <c r="N539" s="2"/>
      <c r="O539" s="191"/>
      <c r="P539" s="2"/>
      <c r="Q539" s="16"/>
      <c r="R539" s="191"/>
      <c r="S539" s="202"/>
      <c r="T539" s="16"/>
      <c r="U539" s="191"/>
      <c r="V539" s="2"/>
    </row>
    <row r="540" spans="1:22" s="8" customFormat="1" ht="17.25" customHeight="1">
      <c r="A540" s="16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51"/>
      <c r="M540" s="2"/>
      <c r="N540" s="2"/>
      <c r="O540" s="191"/>
      <c r="P540" s="2"/>
      <c r="Q540" s="16"/>
      <c r="R540" s="191"/>
      <c r="S540" s="202"/>
      <c r="T540" s="16"/>
      <c r="U540" s="191"/>
      <c r="V540" s="2"/>
    </row>
    <row r="541" spans="1:22" s="8" customFormat="1" ht="17.25" customHeight="1">
      <c r="A541" s="16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51"/>
      <c r="M541" s="2"/>
      <c r="N541" s="2"/>
      <c r="O541" s="191"/>
      <c r="P541" s="2"/>
      <c r="Q541" s="16"/>
      <c r="R541" s="191"/>
      <c r="S541" s="202"/>
      <c r="T541" s="16"/>
      <c r="U541" s="191"/>
      <c r="V541" s="2"/>
    </row>
    <row r="542" spans="1:22" s="8" customFormat="1" ht="17.25" customHeight="1">
      <c r="A542" s="16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51"/>
      <c r="M542" s="2"/>
      <c r="N542" s="2"/>
      <c r="O542" s="191"/>
      <c r="P542" s="2"/>
      <c r="Q542" s="16"/>
      <c r="R542" s="191"/>
      <c r="S542" s="202"/>
      <c r="T542" s="16"/>
      <c r="U542" s="191"/>
      <c r="V542" s="2"/>
    </row>
    <row r="543" spans="1:22" s="8" customFormat="1" ht="17.25" customHeight="1">
      <c r="A543" s="16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51"/>
      <c r="M543" s="2"/>
      <c r="N543" s="2"/>
      <c r="O543" s="191"/>
      <c r="P543" s="2"/>
      <c r="Q543" s="16"/>
      <c r="R543" s="191"/>
      <c r="S543" s="202"/>
      <c r="T543" s="16"/>
      <c r="U543" s="191"/>
      <c r="V543" s="2"/>
    </row>
    <row r="544" spans="1:22" s="8" customFormat="1" ht="17.25" customHeight="1">
      <c r="A544" s="16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51"/>
      <c r="M544" s="2"/>
      <c r="N544" s="2"/>
      <c r="O544" s="191"/>
      <c r="P544" s="2"/>
      <c r="Q544" s="16"/>
      <c r="R544" s="191"/>
      <c r="S544" s="202"/>
      <c r="T544" s="16"/>
      <c r="U544" s="191"/>
      <c r="V544" s="2"/>
    </row>
    <row r="545" spans="1:22" s="8" customFormat="1" ht="17.25" customHeight="1">
      <c r="A545" s="16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51"/>
      <c r="M545" s="2"/>
      <c r="N545" s="2"/>
      <c r="O545" s="191"/>
      <c r="P545" s="2"/>
      <c r="Q545" s="16"/>
      <c r="R545" s="191"/>
      <c r="S545" s="202"/>
      <c r="T545" s="16"/>
      <c r="U545" s="191"/>
      <c r="V545" s="2"/>
    </row>
    <row r="546" spans="1:22" s="8" customFormat="1" ht="17.25" customHeight="1">
      <c r="A546" s="16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51"/>
      <c r="M546" s="2"/>
      <c r="N546" s="2"/>
      <c r="O546" s="191"/>
      <c r="P546" s="2"/>
      <c r="Q546" s="16"/>
      <c r="R546" s="191"/>
      <c r="S546" s="202"/>
      <c r="T546" s="16"/>
      <c r="U546" s="191"/>
      <c r="V546" s="2"/>
    </row>
    <row r="547" spans="1:22" s="8" customFormat="1" ht="17.25" customHeight="1">
      <c r="A547" s="16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51"/>
      <c r="M547" s="2"/>
      <c r="N547" s="2"/>
      <c r="O547" s="191"/>
      <c r="P547" s="2"/>
      <c r="Q547" s="16"/>
      <c r="R547" s="191"/>
      <c r="S547" s="202"/>
      <c r="T547" s="16"/>
      <c r="U547" s="191"/>
      <c r="V547" s="2"/>
    </row>
    <row r="548" spans="1:22" s="8" customFormat="1" ht="17.25" customHeight="1">
      <c r="A548" s="16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51"/>
      <c r="M548" s="2"/>
      <c r="N548" s="2"/>
      <c r="O548" s="191"/>
      <c r="P548" s="2"/>
      <c r="Q548" s="16"/>
      <c r="R548" s="191"/>
      <c r="S548" s="202"/>
      <c r="T548" s="16"/>
      <c r="U548" s="191"/>
      <c r="V548" s="2"/>
    </row>
    <row r="549" spans="1:22" s="8" customFormat="1" ht="17.25" customHeight="1">
      <c r="A549" s="16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51"/>
      <c r="M549" s="2"/>
      <c r="N549" s="2"/>
      <c r="O549" s="191"/>
      <c r="P549" s="2"/>
      <c r="Q549" s="16"/>
      <c r="R549" s="191"/>
      <c r="S549" s="202"/>
      <c r="T549" s="16"/>
      <c r="U549" s="191"/>
      <c r="V549" s="2"/>
    </row>
    <row r="550" spans="1:22" s="8" customFormat="1" ht="17.25" customHeight="1">
      <c r="A550" s="16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51"/>
      <c r="M550" s="2"/>
      <c r="N550" s="2"/>
      <c r="O550" s="191"/>
      <c r="P550" s="2"/>
      <c r="Q550" s="16"/>
      <c r="R550" s="191"/>
      <c r="S550" s="202"/>
      <c r="T550" s="16"/>
      <c r="U550" s="191"/>
      <c r="V550" s="2"/>
    </row>
    <row r="551" spans="1:22" s="8" customFormat="1" ht="17.25" customHeight="1">
      <c r="A551" s="16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51"/>
      <c r="M551" s="2"/>
      <c r="N551" s="2"/>
      <c r="O551" s="191"/>
      <c r="P551" s="2"/>
      <c r="Q551" s="16"/>
      <c r="R551" s="191"/>
      <c r="S551" s="202"/>
      <c r="T551" s="16"/>
      <c r="U551" s="191"/>
      <c r="V551" s="2"/>
    </row>
    <row r="552" spans="1:22" s="8" customFormat="1" ht="17.25" customHeight="1">
      <c r="A552" s="16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51"/>
      <c r="M552" s="2"/>
      <c r="N552" s="2"/>
      <c r="O552" s="191"/>
      <c r="P552" s="2"/>
      <c r="Q552" s="16"/>
      <c r="R552" s="191"/>
      <c r="S552" s="202"/>
      <c r="T552" s="16"/>
      <c r="U552" s="191"/>
      <c r="V552" s="2"/>
    </row>
    <row r="553" spans="1:22" s="8" customFormat="1" ht="17.25" customHeight="1">
      <c r="A553" s="16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51"/>
      <c r="M553" s="2"/>
      <c r="N553" s="2"/>
      <c r="O553" s="191"/>
      <c r="P553" s="2"/>
      <c r="Q553" s="16"/>
      <c r="R553" s="191"/>
      <c r="S553" s="202"/>
      <c r="T553" s="16"/>
      <c r="U553" s="191"/>
      <c r="V553" s="2"/>
    </row>
    <row r="554" spans="1:22" s="8" customFormat="1" ht="17.25" customHeight="1">
      <c r="A554" s="16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51"/>
      <c r="M554" s="2"/>
      <c r="N554" s="2"/>
      <c r="O554" s="191"/>
      <c r="P554" s="2"/>
      <c r="Q554" s="16"/>
      <c r="R554" s="191"/>
      <c r="S554" s="202"/>
      <c r="T554" s="16"/>
      <c r="U554" s="191"/>
      <c r="V554" s="2"/>
    </row>
    <row r="555" spans="1:22" s="8" customFormat="1" ht="17.25" customHeight="1">
      <c r="A555" s="16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51"/>
      <c r="M555" s="2"/>
      <c r="N555" s="2"/>
      <c r="O555" s="191"/>
      <c r="P555" s="2"/>
      <c r="Q555" s="16"/>
      <c r="R555" s="191"/>
      <c r="S555" s="202"/>
      <c r="T555" s="16"/>
      <c r="U555" s="191"/>
      <c r="V555" s="2"/>
    </row>
    <row r="556" spans="1:22" s="8" customFormat="1" ht="17.25" customHeight="1">
      <c r="A556" s="16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51"/>
      <c r="M556" s="2"/>
      <c r="N556" s="2"/>
      <c r="O556" s="191"/>
      <c r="P556" s="2"/>
      <c r="Q556" s="16"/>
      <c r="R556" s="191"/>
      <c r="S556" s="202"/>
      <c r="T556" s="16"/>
      <c r="U556" s="191"/>
      <c r="V556" s="2"/>
    </row>
    <row r="557" spans="1:22" s="8" customFormat="1" ht="17.25" customHeight="1">
      <c r="A557" s="16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51"/>
      <c r="M557" s="2"/>
      <c r="N557" s="2"/>
      <c r="O557" s="191"/>
      <c r="P557" s="2"/>
      <c r="Q557" s="16"/>
      <c r="R557" s="191"/>
      <c r="S557" s="202"/>
      <c r="T557" s="16"/>
      <c r="U557" s="191"/>
      <c r="V557" s="2"/>
    </row>
    <row r="558" spans="1:22" s="8" customFormat="1" ht="17.25" customHeight="1">
      <c r="A558" s="16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51"/>
      <c r="M558" s="2"/>
      <c r="N558" s="2"/>
      <c r="O558" s="191"/>
      <c r="P558" s="2"/>
      <c r="Q558" s="16"/>
      <c r="R558" s="191"/>
      <c r="S558" s="202"/>
      <c r="T558" s="16"/>
      <c r="U558" s="191"/>
      <c r="V558" s="2"/>
    </row>
    <row r="559" spans="1:22" s="8" customFormat="1" ht="17.25" customHeight="1">
      <c r="A559" s="16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51"/>
      <c r="M559" s="2"/>
      <c r="N559" s="2"/>
      <c r="O559" s="191"/>
      <c r="P559" s="2"/>
      <c r="Q559" s="16"/>
      <c r="R559" s="191"/>
      <c r="S559" s="202"/>
      <c r="T559" s="16"/>
      <c r="U559" s="191"/>
      <c r="V559" s="2"/>
    </row>
    <row r="560" spans="1:22" s="8" customFormat="1" ht="17.25" customHeight="1">
      <c r="A560" s="16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51"/>
      <c r="M560" s="2"/>
      <c r="N560" s="2"/>
      <c r="O560" s="191"/>
      <c r="P560" s="2"/>
      <c r="Q560" s="16"/>
      <c r="R560" s="191"/>
      <c r="S560" s="202"/>
      <c r="T560" s="16"/>
      <c r="U560" s="191"/>
      <c r="V560" s="2"/>
    </row>
    <row r="561" spans="1:22" s="8" customFormat="1" ht="17.25" customHeight="1">
      <c r="A561" s="16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51"/>
      <c r="M561" s="2"/>
      <c r="N561" s="2"/>
      <c r="O561" s="191"/>
      <c r="P561" s="2"/>
      <c r="Q561" s="16"/>
      <c r="R561" s="191"/>
      <c r="S561" s="202"/>
      <c r="T561" s="16"/>
      <c r="U561" s="191"/>
      <c r="V561" s="2"/>
    </row>
    <row r="562" spans="1:22" s="8" customFormat="1" ht="17.25" customHeight="1">
      <c r="A562" s="16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51"/>
      <c r="M562" s="2"/>
      <c r="N562" s="2"/>
      <c r="O562" s="191"/>
      <c r="P562" s="2"/>
      <c r="Q562" s="16"/>
      <c r="R562" s="191"/>
      <c r="S562" s="202"/>
      <c r="T562" s="16"/>
      <c r="U562" s="191"/>
      <c r="V562" s="2"/>
    </row>
    <row r="563" spans="1:22" s="8" customFormat="1" ht="17.25" customHeight="1">
      <c r="A563" s="16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51"/>
      <c r="M563" s="2"/>
      <c r="N563" s="2"/>
      <c r="O563" s="191"/>
      <c r="P563" s="2"/>
      <c r="Q563" s="16"/>
      <c r="R563" s="191"/>
      <c r="S563" s="202"/>
      <c r="T563" s="16"/>
      <c r="U563" s="191"/>
      <c r="V563" s="2"/>
    </row>
    <row r="564" spans="1:22" s="8" customFormat="1" ht="17.25" customHeight="1">
      <c r="A564" s="16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51"/>
      <c r="M564" s="2"/>
      <c r="N564" s="2"/>
      <c r="O564" s="191"/>
      <c r="P564" s="2"/>
      <c r="Q564" s="16"/>
      <c r="R564" s="191"/>
      <c r="S564" s="202"/>
      <c r="T564" s="16"/>
      <c r="U564" s="191"/>
      <c r="V564" s="2"/>
    </row>
    <row r="565" spans="1:22" s="8" customFormat="1" ht="17.25" customHeight="1">
      <c r="A565" s="16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51"/>
      <c r="M565" s="2"/>
      <c r="N565" s="2"/>
      <c r="O565" s="191"/>
      <c r="P565" s="2"/>
      <c r="Q565" s="16"/>
      <c r="R565" s="191"/>
      <c r="S565" s="202"/>
      <c r="T565" s="16"/>
      <c r="U565" s="191"/>
      <c r="V565" s="2"/>
    </row>
    <row r="566" spans="1:22" s="8" customFormat="1" ht="17.25" customHeight="1">
      <c r="A566" s="16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51"/>
      <c r="M566" s="2"/>
      <c r="N566" s="2"/>
      <c r="O566" s="191"/>
      <c r="P566" s="2"/>
      <c r="Q566" s="16"/>
      <c r="R566" s="191"/>
      <c r="S566" s="202"/>
      <c r="T566" s="16"/>
      <c r="U566" s="191"/>
      <c r="V566" s="2"/>
    </row>
    <row r="567" spans="1:22" s="8" customFormat="1" ht="17.25" customHeight="1">
      <c r="A567" s="16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51"/>
      <c r="M567" s="2"/>
      <c r="N567" s="2"/>
      <c r="O567" s="191"/>
      <c r="P567" s="2"/>
      <c r="Q567" s="16"/>
      <c r="R567" s="191"/>
      <c r="S567" s="202"/>
      <c r="T567" s="16"/>
      <c r="U567" s="191"/>
      <c r="V567" s="2"/>
    </row>
    <row r="568" spans="1:22" s="8" customFormat="1" ht="17.25" customHeight="1">
      <c r="A568" s="16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51"/>
      <c r="M568" s="2"/>
      <c r="N568" s="2"/>
      <c r="O568" s="191"/>
      <c r="P568" s="2"/>
      <c r="Q568" s="16"/>
      <c r="R568" s="191"/>
      <c r="S568" s="202"/>
      <c r="T568" s="16"/>
      <c r="U568" s="191"/>
      <c r="V568" s="2"/>
    </row>
    <row r="569" spans="1:22" s="8" customFormat="1" ht="17.25" customHeight="1">
      <c r="A569" s="16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51"/>
      <c r="M569" s="2"/>
      <c r="N569" s="2"/>
      <c r="O569" s="191"/>
      <c r="P569" s="2"/>
      <c r="Q569" s="16"/>
      <c r="R569" s="191"/>
      <c r="S569" s="202"/>
      <c r="T569" s="16"/>
      <c r="U569" s="191"/>
      <c r="V569" s="2"/>
    </row>
    <row r="570" spans="1:22" s="8" customFormat="1" ht="17.25" customHeight="1">
      <c r="A570" s="16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51"/>
      <c r="M570" s="2"/>
      <c r="N570" s="2"/>
      <c r="O570" s="191"/>
      <c r="P570" s="2"/>
      <c r="Q570" s="16"/>
      <c r="R570" s="191"/>
      <c r="S570" s="202"/>
      <c r="T570" s="16"/>
      <c r="U570" s="191"/>
      <c r="V570" s="2"/>
    </row>
    <row r="571" spans="1:22" s="8" customFormat="1" ht="17.25" customHeight="1">
      <c r="A571" s="16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51"/>
      <c r="M571" s="2"/>
      <c r="N571" s="2"/>
      <c r="O571" s="191"/>
      <c r="P571" s="2"/>
      <c r="Q571" s="16"/>
      <c r="R571" s="191"/>
      <c r="S571" s="202"/>
      <c r="T571" s="16"/>
      <c r="U571" s="191"/>
      <c r="V571" s="2"/>
    </row>
    <row r="572" spans="1:22" s="8" customFormat="1" ht="17.25" customHeight="1">
      <c r="A572" s="16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51"/>
      <c r="M572" s="2"/>
      <c r="N572" s="2"/>
      <c r="O572" s="191"/>
      <c r="P572" s="2"/>
      <c r="Q572" s="16"/>
      <c r="R572" s="191"/>
      <c r="S572" s="202"/>
      <c r="T572" s="16"/>
      <c r="U572" s="191"/>
      <c r="V572" s="2"/>
    </row>
    <row r="573" spans="1:22" s="8" customFormat="1" ht="17.25" customHeight="1">
      <c r="A573" s="16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51"/>
      <c r="M573" s="2"/>
      <c r="N573" s="2"/>
      <c r="O573" s="191"/>
      <c r="P573" s="2"/>
      <c r="Q573" s="16"/>
      <c r="R573" s="191"/>
      <c r="S573" s="202"/>
      <c r="T573" s="16"/>
      <c r="U573" s="191"/>
      <c r="V573" s="2"/>
    </row>
    <row r="574" spans="1:22" s="8" customFormat="1" ht="17.25" customHeight="1">
      <c r="A574" s="16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51"/>
      <c r="M574" s="2"/>
      <c r="N574" s="2"/>
      <c r="O574" s="191"/>
      <c r="P574" s="2"/>
      <c r="Q574" s="16"/>
      <c r="R574" s="191"/>
      <c r="S574" s="202"/>
      <c r="T574" s="16"/>
      <c r="U574" s="191"/>
      <c r="V574" s="2"/>
    </row>
    <row r="575" spans="1:22" s="8" customFormat="1" ht="17.25" customHeight="1">
      <c r="A575" s="16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51"/>
      <c r="M575" s="2"/>
      <c r="N575" s="2"/>
      <c r="O575" s="191"/>
      <c r="P575" s="2"/>
      <c r="Q575" s="16"/>
      <c r="R575" s="191"/>
      <c r="S575" s="202"/>
      <c r="T575" s="16"/>
      <c r="U575" s="191"/>
      <c r="V575" s="2"/>
    </row>
    <row r="576" spans="1:22" s="8" customFormat="1" ht="17.25" customHeight="1">
      <c r="A576" s="16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51"/>
      <c r="M576" s="2"/>
      <c r="N576" s="2"/>
      <c r="O576" s="191"/>
      <c r="P576" s="2"/>
      <c r="Q576" s="16"/>
      <c r="R576" s="191"/>
      <c r="S576" s="202"/>
      <c r="T576" s="16"/>
      <c r="U576" s="191"/>
      <c r="V576" s="2"/>
    </row>
    <row r="577" spans="1:22" s="8" customFormat="1" ht="17.25" customHeight="1">
      <c r="A577" s="16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51"/>
      <c r="M577" s="2"/>
      <c r="N577" s="2"/>
      <c r="O577" s="191"/>
      <c r="P577" s="2"/>
      <c r="Q577" s="16"/>
      <c r="R577" s="191"/>
      <c r="S577" s="202"/>
      <c r="T577" s="16"/>
      <c r="U577" s="191"/>
      <c r="V577" s="2"/>
    </row>
    <row r="578" spans="1:22" s="8" customFormat="1" ht="17.25" customHeight="1">
      <c r="A578" s="16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51"/>
      <c r="M578" s="2"/>
      <c r="N578" s="2"/>
      <c r="O578" s="191"/>
      <c r="P578" s="2"/>
      <c r="Q578" s="16"/>
      <c r="R578" s="191"/>
      <c r="S578" s="202"/>
      <c r="T578" s="16"/>
      <c r="U578" s="191"/>
      <c r="V578" s="2"/>
    </row>
    <row r="579" spans="1:22" s="8" customFormat="1" ht="17.25" customHeight="1">
      <c r="A579" s="16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51"/>
      <c r="M579" s="2"/>
      <c r="N579" s="2"/>
      <c r="O579" s="191"/>
      <c r="P579" s="2"/>
      <c r="Q579" s="16"/>
      <c r="R579" s="191"/>
      <c r="S579" s="202"/>
      <c r="T579" s="16"/>
      <c r="U579" s="191"/>
      <c r="V579" s="2"/>
    </row>
    <row r="580" spans="1:22" s="8" customFormat="1" ht="17.25" customHeight="1">
      <c r="A580" s="16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51"/>
      <c r="M580" s="2"/>
      <c r="N580" s="2"/>
      <c r="O580" s="191"/>
      <c r="P580" s="2"/>
      <c r="Q580" s="16"/>
      <c r="R580" s="191"/>
      <c r="S580" s="202"/>
      <c r="T580" s="16"/>
      <c r="U580" s="191"/>
      <c r="V580" s="2"/>
    </row>
    <row r="581" spans="1:22" s="8" customFormat="1" ht="17.25" customHeight="1">
      <c r="A581" s="16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51"/>
      <c r="M581" s="2"/>
      <c r="N581" s="2"/>
      <c r="O581" s="191"/>
      <c r="P581" s="2"/>
      <c r="Q581" s="16"/>
      <c r="R581" s="191"/>
      <c r="S581" s="202"/>
      <c r="T581" s="16"/>
      <c r="U581" s="191"/>
      <c r="V581" s="2"/>
    </row>
    <row r="582" spans="1:22" s="8" customFormat="1" ht="17.25" customHeight="1">
      <c r="A582" s="16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51"/>
      <c r="M582" s="2"/>
      <c r="N582" s="2"/>
      <c r="O582" s="191"/>
      <c r="P582" s="2"/>
      <c r="Q582" s="16"/>
      <c r="R582" s="191"/>
      <c r="S582" s="202"/>
      <c r="T582" s="16"/>
      <c r="U582" s="191"/>
      <c r="V582" s="2"/>
    </row>
    <row r="583" spans="1:22" s="8" customFormat="1" ht="17.25" customHeight="1">
      <c r="A583" s="16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51"/>
      <c r="M583" s="2"/>
      <c r="N583" s="2"/>
      <c r="O583" s="191"/>
      <c r="P583" s="2"/>
      <c r="Q583" s="16"/>
      <c r="R583" s="191"/>
      <c r="S583" s="202"/>
      <c r="T583" s="16"/>
      <c r="U583" s="191"/>
      <c r="V583" s="2"/>
    </row>
    <row r="584" spans="1:22" s="8" customFormat="1" ht="17.25" customHeight="1">
      <c r="A584" s="16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51"/>
      <c r="M584" s="2"/>
      <c r="N584" s="2"/>
      <c r="O584" s="191"/>
      <c r="P584" s="2"/>
      <c r="Q584" s="16"/>
      <c r="R584" s="191"/>
      <c r="S584" s="202"/>
      <c r="T584" s="16"/>
      <c r="U584" s="191"/>
      <c r="V584" s="2"/>
    </row>
    <row r="585" spans="1:22" s="8" customFormat="1" ht="17.25" customHeight="1">
      <c r="A585" s="16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51"/>
      <c r="M585" s="2"/>
      <c r="N585" s="2"/>
      <c r="O585" s="191"/>
      <c r="P585" s="2"/>
      <c r="Q585" s="16"/>
      <c r="R585" s="191"/>
      <c r="S585" s="202"/>
      <c r="T585" s="16"/>
      <c r="U585" s="191"/>
      <c r="V585" s="2"/>
    </row>
    <row r="586" spans="1:22" s="8" customFormat="1" ht="17.25" customHeight="1">
      <c r="A586" s="16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51"/>
      <c r="M586" s="2"/>
      <c r="N586" s="2"/>
      <c r="O586" s="191"/>
      <c r="P586" s="2"/>
      <c r="Q586" s="16"/>
      <c r="R586" s="191"/>
      <c r="S586" s="202"/>
      <c r="T586" s="16"/>
      <c r="U586" s="191"/>
      <c r="V586" s="2"/>
    </row>
    <row r="587" spans="1:22" s="8" customFormat="1" ht="17.25" customHeight="1">
      <c r="A587" s="16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51"/>
      <c r="M587" s="2"/>
      <c r="N587" s="2"/>
      <c r="O587" s="191"/>
      <c r="P587" s="2"/>
      <c r="Q587" s="16"/>
      <c r="R587" s="191"/>
      <c r="S587" s="202"/>
      <c r="T587" s="16"/>
      <c r="U587" s="191"/>
      <c r="V587" s="2"/>
    </row>
    <row r="588" spans="1:22" s="8" customFormat="1" ht="17.25" customHeight="1">
      <c r="A588" s="16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51"/>
      <c r="M588" s="2"/>
      <c r="N588" s="2"/>
      <c r="O588" s="191"/>
      <c r="P588" s="2"/>
      <c r="Q588" s="16"/>
      <c r="R588" s="191"/>
      <c r="S588" s="202"/>
      <c r="T588" s="16"/>
      <c r="U588" s="191"/>
      <c r="V588" s="2"/>
    </row>
    <row r="589" spans="1:22" s="8" customFormat="1" ht="17.25" customHeight="1">
      <c r="A589" s="16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51"/>
      <c r="M589" s="2"/>
      <c r="N589" s="2"/>
      <c r="O589" s="191"/>
      <c r="P589" s="2"/>
      <c r="Q589" s="16"/>
      <c r="R589" s="191"/>
      <c r="S589" s="202"/>
      <c r="T589" s="16"/>
      <c r="U589" s="191"/>
      <c r="V589" s="2"/>
    </row>
    <row r="590" spans="1:22" s="8" customFormat="1" ht="17.25" customHeight="1">
      <c r="A590" s="16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51"/>
      <c r="M590" s="2"/>
      <c r="N590" s="2"/>
      <c r="O590" s="191"/>
      <c r="P590" s="2"/>
      <c r="Q590" s="16"/>
      <c r="R590" s="191"/>
      <c r="S590" s="202"/>
      <c r="T590" s="16"/>
      <c r="U590" s="191"/>
      <c r="V590" s="2"/>
    </row>
    <row r="591" spans="1:22" s="8" customFormat="1" ht="17.25" customHeight="1">
      <c r="A591" s="16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51"/>
      <c r="M591" s="2"/>
      <c r="N591" s="2"/>
      <c r="O591" s="191"/>
      <c r="P591" s="2"/>
      <c r="Q591" s="16"/>
      <c r="R591" s="191"/>
      <c r="S591" s="202"/>
      <c r="T591" s="16"/>
      <c r="U591" s="191"/>
      <c r="V591" s="2"/>
    </row>
    <row r="592" spans="1:22" s="8" customFormat="1" ht="17.25" customHeight="1">
      <c r="A592" s="16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51"/>
      <c r="M592" s="2"/>
      <c r="N592" s="2"/>
      <c r="O592" s="191"/>
      <c r="P592" s="2"/>
      <c r="Q592" s="16"/>
      <c r="R592" s="191"/>
      <c r="S592" s="202"/>
      <c r="T592" s="16"/>
      <c r="U592" s="191"/>
      <c r="V592" s="2"/>
    </row>
    <row r="593" spans="1:22" s="8" customFormat="1" ht="17.25" customHeight="1">
      <c r="A593" s="16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51"/>
      <c r="M593" s="2"/>
      <c r="N593" s="2"/>
      <c r="O593" s="191"/>
      <c r="P593" s="2"/>
      <c r="Q593" s="16"/>
      <c r="R593" s="191"/>
      <c r="S593" s="202"/>
      <c r="T593" s="16"/>
      <c r="U593" s="191"/>
      <c r="V593" s="2"/>
    </row>
    <row r="594" spans="1:22" s="8" customFormat="1" ht="17.25" customHeight="1">
      <c r="A594" s="16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51"/>
      <c r="M594" s="2"/>
      <c r="N594" s="2"/>
      <c r="O594" s="191"/>
      <c r="P594" s="2"/>
      <c r="Q594" s="16"/>
      <c r="R594" s="191"/>
      <c r="S594" s="202"/>
      <c r="T594" s="16"/>
      <c r="U594" s="191"/>
      <c r="V594" s="2"/>
    </row>
    <row r="595" spans="1:22" s="8" customFormat="1" ht="17.25" customHeight="1">
      <c r="A595" s="16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51"/>
      <c r="M595" s="2"/>
      <c r="N595" s="2"/>
      <c r="O595" s="191"/>
      <c r="P595" s="2"/>
      <c r="Q595" s="16"/>
      <c r="R595" s="191"/>
      <c r="S595" s="202"/>
      <c r="T595" s="16"/>
      <c r="U595" s="191"/>
      <c r="V595" s="2"/>
    </row>
    <row r="596" spans="1:22" s="8" customFormat="1" ht="17.25" customHeight="1">
      <c r="A596" s="16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51"/>
      <c r="M596" s="2"/>
      <c r="N596" s="2"/>
      <c r="O596" s="191"/>
      <c r="P596" s="2"/>
      <c r="Q596" s="16"/>
      <c r="R596" s="191"/>
      <c r="S596" s="202"/>
      <c r="T596" s="16"/>
      <c r="U596" s="191"/>
      <c r="V596" s="2"/>
    </row>
    <row r="597" spans="1:22" s="8" customFormat="1" ht="17.25" customHeight="1">
      <c r="A597" s="16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51"/>
      <c r="M597" s="2"/>
      <c r="N597" s="2"/>
      <c r="O597" s="191"/>
      <c r="P597" s="2"/>
      <c r="Q597" s="16"/>
      <c r="R597" s="191"/>
      <c r="S597" s="202"/>
      <c r="T597" s="16"/>
      <c r="U597" s="191"/>
      <c r="V597" s="2"/>
    </row>
    <row r="598" spans="1:22" s="8" customFormat="1" ht="17.25" customHeight="1">
      <c r="A598" s="16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51"/>
      <c r="M598" s="2"/>
      <c r="N598" s="2"/>
      <c r="O598" s="191"/>
      <c r="P598" s="2"/>
      <c r="Q598" s="16"/>
      <c r="R598" s="191"/>
      <c r="S598" s="202"/>
      <c r="T598" s="16"/>
      <c r="U598" s="191"/>
      <c r="V598" s="2"/>
    </row>
    <row r="599" spans="1:22" s="8" customFormat="1" ht="17.25" customHeight="1">
      <c r="A599" s="16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51"/>
      <c r="M599" s="2"/>
      <c r="N599" s="2"/>
      <c r="O599" s="191"/>
      <c r="P599" s="2"/>
      <c r="Q599" s="16"/>
      <c r="R599" s="191"/>
      <c r="S599" s="202"/>
      <c r="T599" s="16"/>
      <c r="U599" s="191"/>
      <c r="V599" s="2"/>
    </row>
    <row r="600" spans="1:22" s="8" customFormat="1" ht="17.25" customHeight="1">
      <c r="A600" s="16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51"/>
      <c r="M600" s="2"/>
      <c r="N600" s="2"/>
      <c r="O600" s="191"/>
      <c r="P600" s="2"/>
      <c r="Q600" s="16"/>
      <c r="R600" s="191"/>
      <c r="S600" s="202"/>
      <c r="T600" s="16"/>
      <c r="U600" s="191"/>
      <c r="V600" s="2"/>
    </row>
    <row r="601" spans="1:22" s="8" customFormat="1" ht="17.25" customHeight="1">
      <c r="A601" s="16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51"/>
      <c r="M601" s="2"/>
      <c r="N601" s="2"/>
      <c r="O601" s="191"/>
      <c r="P601" s="2"/>
      <c r="Q601" s="16"/>
      <c r="R601" s="191"/>
      <c r="S601" s="202"/>
      <c r="T601" s="16"/>
      <c r="U601" s="191"/>
      <c r="V601" s="2"/>
    </row>
    <row r="602" spans="1:22" s="8" customFormat="1" ht="17.25" customHeight="1">
      <c r="A602" s="16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51"/>
      <c r="M602" s="2"/>
      <c r="N602" s="2"/>
      <c r="O602" s="191"/>
      <c r="P602" s="2"/>
      <c r="Q602" s="16"/>
      <c r="R602" s="191"/>
      <c r="S602" s="202"/>
      <c r="T602" s="16"/>
      <c r="U602" s="191"/>
      <c r="V602" s="2"/>
    </row>
    <row r="603" spans="1:22" s="8" customFormat="1" ht="17.25" customHeight="1">
      <c r="A603" s="16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51"/>
      <c r="M603" s="2"/>
      <c r="N603" s="2"/>
      <c r="O603" s="191"/>
      <c r="P603" s="2"/>
      <c r="Q603" s="16"/>
      <c r="R603" s="191"/>
      <c r="S603" s="202"/>
      <c r="T603" s="16"/>
      <c r="U603" s="191"/>
      <c r="V603" s="2"/>
    </row>
    <row r="604" spans="1:22" s="8" customFormat="1" ht="17.25" customHeight="1">
      <c r="A604" s="16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51"/>
      <c r="M604" s="2"/>
      <c r="N604" s="2"/>
      <c r="O604" s="191"/>
      <c r="P604" s="2"/>
      <c r="Q604" s="16"/>
      <c r="R604" s="191"/>
      <c r="S604" s="202"/>
      <c r="T604" s="16"/>
      <c r="U604" s="191"/>
      <c r="V604" s="2"/>
    </row>
    <row r="605" spans="1:22" s="8" customFormat="1" ht="17.25" customHeight="1">
      <c r="A605" s="16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51"/>
      <c r="M605" s="2"/>
      <c r="N605" s="2"/>
      <c r="O605" s="191"/>
      <c r="P605" s="2"/>
      <c r="Q605" s="16"/>
      <c r="R605" s="191"/>
      <c r="S605" s="202"/>
      <c r="T605" s="16"/>
      <c r="U605" s="191"/>
      <c r="V605" s="2"/>
    </row>
    <row r="606" spans="1:22" s="8" customFormat="1" ht="17.25" customHeight="1">
      <c r="A606" s="16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51"/>
      <c r="M606" s="2"/>
      <c r="N606" s="2"/>
      <c r="O606" s="191"/>
      <c r="P606" s="2"/>
      <c r="Q606" s="16"/>
      <c r="R606" s="191"/>
      <c r="S606" s="202"/>
      <c r="T606" s="16"/>
      <c r="U606" s="191"/>
      <c r="V606" s="2"/>
    </row>
    <row r="607" spans="1:22" s="8" customFormat="1" ht="17.25" customHeight="1">
      <c r="A607" s="16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51"/>
      <c r="M607" s="2"/>
      <c r="N607" s="2"/>
      <c r="O607" s="191"/>
      <c r="P607" s="2"/>
      <c r="Q607" s="16"/>
      <c r="R607" s="191"/>
      <c r="S607" s="202"/>
      <c r="T607" s="16"/>
      <c r="U607" s="191"/>
      <c r="V607" s="2"/>
    </row>
    <row r="608" spans="1:22" s="8" customFormat="1" ht="17.25" customHeight="1">
      <c r="A608" s="16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51"/>
      <c r="M608" s="2"/>
      <c r="N608" s="2"/>
      <c r="O608" s="191"/>
      <c r="P608" s="2"/>
      <c r="Q608" s="16"/>
      <c r="R608" s="191"/>
      <c r="S608" s="202"/>
      <c r="T608" s="16"/>
      <c r="U608" s="191"/>
      <c r="V608" s="2"/>
    </row>
    <row r="609" spans="1:22" s="8" customFormat="1" ht="17.25" customHeight="1">
      <c r="A609" s="16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51"/>
      <c r="M609" s="2"/>
      <c r="N609" s="2"/>
      <c r="O609" s="191"/>
      <c r="P609" s="2"/>
      <c r="Q609" s="16"/>
      <c r="R609" s="191"/>
      <c r="S609" s="202"/>
      <c r="T609" s="16"/>
      <c r="U609" s="191"/>
      <c r="V609" s="2"/>
    </row>
    <row r="610" spans="1:22" s="8" customFormat="1" ht="17.25" customHeight="1">
      <c r="A610" s="16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51"/>
      <c r="M610" s="2"/>
      <c r="N610" s="2"/>
      <c r="O610" s="191"/>
      <c r="P610" s="2"/>
      <c r="Q610" s="16"/>
      <c r="R610" s="191"/>
      <c r="S610" s="202"/>
      <c r="T610" s="16"/>
      <c r="U610" s="191"/>
      <c r="V610" s="2"/>
    </row>
    <row r="611" spans="1:22" s="8" customFormat="1" ht="17.25" customHeight="1">
      <c r="A611" s="16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51"/>
      <c r="M611" s="2"/>
      <c r="N611" s="2"/>
      <c r="O611" s="191"/>
      <c r="P611" s="2"/>
      <c r="Q611" s="16"/>
      <c r="R611" s="191"/>
      <c r="S611" s="202"/>
      <c r="T611" s="16"/>
      <c r="U611" s="191"/>
      <c r="V611" s="2"/>
    </row>
    <row r="612" spans="1:22" s="8" customFormat="1" ht="17.25" customHeight="1">
      <c r="A612" s="16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51"/>
      <c r="M612" s="2"/>
      <c r="N612" s="2"/>
      <c r="O612" s="191"/>
      <c r="P612" s="2"/>
      <c r="Q612" s="16"/>
      <c r="R612" s="191"/>
      <c r="S612" s="202"/>
      <c r="T612" s="16"/>
      <c r="U612" s="191"/>
      <c r="V612" s="2"/>
    </row>
    <row r="613" spans="1:22" s="8" customFormat="1" ht="17.25" customHeight="1">
      <c r="A613" s="16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51"/>
      <c r="M613" s="2"/>
      <c r="N613" s="2"/>
      <c r="O613" s="191"/>
      <c r="P613" s="2"/>
      <c r="Q613" s="16"/>
      <c r="R613" s="191"/>
      <c r="S613" s="202"/>
      <c r="T613" s="16"/>
      <c r="U613" s="191"/>
      <c r="V613" s="2"/>
    </row>
    <row r="614" spans="1:22" s="8" customFormat="1" ht="17.25" customHeight="1">
      <c r="A614" s="16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51"/>
      <c r="M614" s="2"/>
      <c r="N614" s="2"/>
      <c r="O614" s="191"/>
      <c r="P614" s="2"/>
      <c r="Q614" s="16"/>
      <c r="R614" s="191"/>
      <c r="S614" s="202"/>
      <c r="T614" s="16"/>
      <c r="U614" s="191"/>
      <c r="V614" s="2"/>
    </row>
    <row r="615" spans="1:22" s="8" customFormat="1" ht="17.25" customHeight="1">
      <c r="A615" s="16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51"/>
      <c r="M615" s="2"/>
      <c r="N615" s="2"/>
      <c r="O615" s="191"/>
      <c r="P615" s="2"/>
      <c r="Q615" s="16"/>
      <c r="R615" s="191"/>
      <c r="S615" s="202"/>
      <c r="T615" s="16"/>
      <c r="U615" s="191"/>
      <c r="V615" s="2"/>
    </row>
    <row r="616" spans="1:22" s="8" customFormat="1" ht="17.25" customHeight="1">
      <c r="A616" s="16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51"/>
      <c r="M616" s="2"/>
      <c r="N616" s="2"/>
      <c r="O616" s="191"/>
      <c r="P616" s="2"/>
      <c r="Q616" s="16"/>
      <c r="R616" s="191"/>
      <c r="S616" s="202"/>
      <c r="T616" s="16"/>
      <c r="U616" s="191"/>
      <c r="V616" s="2"/>
    </row>
    <row r="617" spans="1:22" s="8" customFormat="1" ht="17.25" customHeight="1">
      <c r="A617" s="16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51"/>
      <c r="M617" s="2"/>
      <c r="N617" s="2"/>
      <c r="O617" s="191"/>
      <c r="P617" s="2"/>
      <c r="Q617" s="16"/>
      <c r="R617" s="191"/>
      <c r="S617" s="202"/>
      <c r="T617" s="16"/>
      <c r="U617" s="191"/>
      <c r="V617" s="2"/>
    </row>
    <row r="618" spans="1:22" s="8" customFormat="1" ht="17.25" customHeight="1">
      <c r="A618" s="16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51"/>
      <c r="M618" s="2"/>
      <c r="N618" s="2"/>
      <c r="O618" s="191"/>
      <c r="P618" s="2"/>
      <c r="Q618" s="16"/>
      <c r="R618" s="191"/>
      <c r="S618" s="202"/>
      <c r="T618" s="16"/>
      <c r="U618" s="191"/>
      <c r="V618" s="2"/>
    </row>
    <row r="619" spans="1:22" s="8" customFormat="1" ht="17.25" customHeight="1">
      <c r="A619" s="16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51"/>
      <c r="M619" s="2"/>
      <c r="N619" s="2"/>
      <c r="O619" s="191"/>
      <c r="P619" s="2"/>
      <c r="Q619" s="16"/>
      <c r="R619" s="191"/>
      <c r="S619" s="202"/>
      <c r="T619" s="16"/>
      <c r="U619" s="191"/>
      <c r="V619" s="2"/>
    </row>
    <row r="620" spans="1:22" s="8" customFormat="1" ht="17.25" customHeight="1">
      <c r="A620" s="16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51"/>
      <c r="M620" s="2"/>
      <c r="N620" s="2"/>
      <c r="O620" s="191"/>
      <c r="P620" s="2"/>
      <c r="Q620" s="16"/>
      <c r="R620" s="191"/>
      <c r="S620" s="202"/>
      <c r="T620" s="16"/>
      <c r="U620" s="191"/>
      <c r="V620" s="2"/>
    </row>
    <row r="621" spans="1:22" s="8" customFormat="1" ht="17.25" customHeight="1">
      <c r="A621" s="16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51"/>
      <c r="M621" s="2"/>
      <c r="N621" s="2"/>
      <c r="O621" s="191"/>
      <c r="P621" s="2"/>
      <c r="Q621" s="16"/>
      <c r="R621" s="191"/>
      <c r="S621" s="202"/>
      <c r="T621" s="16"/>
      <c r="U621" s="191"/>
      <c r="V621" s="2"/>
    </row>
    <row r="622" spans="1:22" s="8" customFormat="1" ht="17.25" customHeight="1">
      <c r="A622" s="16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51"/>
      <c r="M622" s="2"/>
      <c r="N622" s="2"/>
      <c r="O622" s="191"/>
      <c r="P622" s="2"/>
      <c r="Q622" s="16"/>
      <c r="R622" s="191"/>
      <c r="S622" s="202"/>
      <c r="T622" s="16"/>
      <c r="U622" s="191"/>
      <c r="V622" s="2"/>
    </row>
    <row r="623" spans="1:22" s="8" customFormat="1" ht="17.25" customHeight="1">
      <c r="A623" s="16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51"/>
      <c r="M623" s="2"/>
      <c r="N623" s="2"/>
      <c r="O623" s="191"/>
      <c r="P623" s="2"/>
      <c r="Q623" s="16"/>
      <c r="R623" s="191"/>
      <c r="S623" s="202"/>
      <c r="T623" s="16"/>
      <c r="U623" s="191"/>
      <c r="V623" s="2"/>
    </row>
    <row r="624" spans="1:22" s="8" customFormat="1" ht="17.25" customHeight="1">
      <c r="A624" s="16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51"/>
      <c r="M624" s="2"/>
      <c r="N624" s="2"/>
      <c r="O624" s="191"/>
      <c r="P624" s="2"/>
      <c r="Q624" s="16"/>
      <c r="R624" s="191"/>
      <c r="S624" s="202"/>
      <c r="T624" s="16"/>
      <c r="U624" s="191"/>
      <c r="V624" s="2"/>
    </row>
    <row r="625" spans="1:22" s="8" customFormat="1" ht="17.25" customHeight="1">
      <c r="A625" s="16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51"/>
      <c r="M625" s="2"/>
      <c r="N625" s="2"/>
      <c r="O625" s="191"/>
      <c r="P625" s="2"/>
      <c r="Q625" s="16"/>
      <c r="R625" s="191"/>
      <c r="S625" s="202"/>
      <c r="T625" s="16"/>
      <c r="U625" s="191"/>
      <c r="V625" s="2"/>
    </row>
    <row r="626" spans="1:22" s="8" customFormat="1" ht="17.25" customHeight="1">
      <c r="A626" s="16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51"/>
      <c r="M626" s="2"/>
      <c r="N626" s="2"/>
      <c r="O626" s="191"/>
      <c r="P626" s="2"/>
      <c r="Q626" s="16"/>
      <c r="R626" s="191"/>
      <c r="S626" s="202"/>
      <c r="T626" s="16"/>
      <c r="U626" s="191"/>
      <c r="V626" s="2"/>
    </row>
    <row r="627" spans="1:22" s="8" customFormat="1" ht="17.25" customHeight="1">
      <c r="A627" s="16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51"/>
      <c r="M627" s="2"/>
      <c r="N627" s="2"/>
      <c r="O627" s="191"/>
      <c r="P627" s="2"/>
      <c r="Q627" s="16"/>
      <c r="R627" s="191"/>
      <c r="S627" s="202"/>
      <c r="T627" s="16"/>
      <c r="U627" s="191"/>
      <c r="V627" s="2"/>
    </row>
    <row r="628" spans="1:22" s="8" customFormat="1" ht="17.25" customHeight="1">
      <c r="A628" s="16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51"/>
      <c r="M628" s="2"/>
      <c r="N628" s="2"/>
      <c r="O628" s="191"/>
      <c r="P628" s="2"/>
      <c r="Q628" s="16"/>
      <c r="R628" s="191"/>
      <c r="S628" s="202"/>
      <c r="T628" s="16"/>
      <c r="U628" s="191"/>
      <c r="V628" s="2"/>
    </row>
    <row r="629" spans="1:22" s="8" customFormat="1" ht="17.25" customHeight="1">
      <c r="A629" s="16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51"/>
      <c r="M629" s="2"/>
      <c r="N629" s="2"/>
      <c r="O629" s="191"/>
      <c r="P629" s="2"/>
      <c r="Q629" s="16"/>
      <c r="R629" s="191"/>
      <c r="S629" s="202"/>
      <c r="T629" s="16"/>
      <c r="U629" s="191"/>
      <c r="V629" s="2"/>
    </row>
    <row r="630" spans="1:22" s="8" customFormat="1" ht="17.25" customHeight="1">
      <c r="A630" s="16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51"/>
      <c r="M630" s="2"/>
      <c r="N630" s="2"/>
      <c r="O630" s="191"/>
      <c r="P630" s="2"/>
      <c r="Q630" s="16"/>
      <c r="R630" s="191"/>
      <c r="S630" s="202"/>
      <c r="T630" s="16"/>
      <c r="U630" s="191"/>
      <c r="V630" s="2"/>
    </row>
    <row r="631" spans="1:22" s="8" customFormat="1" ht="17.25" customHeight="1">
      <c r="A631" s="16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51"/>
      <c r="M631" s="2"/>
      <c r="N631" s="2"/>
      <c r="O631" s="191"/>
      <c r="P631" s="2"/>
      <c r="Q631" s="16"/>
      <c r="R631" s="191"/>
      <c r="S631" s="202"/>
      <c r="T631" s="16"/>
      <c r="U631" s="191"/>
      <c r="V631" s="2"/>
    </row>
    <row r="632" spans="1:22" s="8" customFormat="1" ht="17.25" customHeight="1">
      <c r="A632" s="16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51"/>
      <c r="M632" s="2"/>
      <c r="N632" s="2"/>
      <c r="O632" s="191"/>
      <c r="P632" s="2"/>
      <c r="Q632" s="16"/>
      <c r="R632" s="191"/>
      <c r="S632" s="202"/>
      <c r="T632" s="16"/>
      <c r="U632" s="191"/>
      <c r="V632" s="2"/>
    </row>
    <row r="633" spans="1:22" s="8" customFormat="1" ht="17.25" customHeight="1">
      <c r="A633" s="16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51"/>
      <c r="M633" s="2"/>
      <c r="N633" s="2"/>
      <c r="O633" s="191"/>
      <c r="P633" s="2"/>
      <c r="Q633" s="16"/>
      <c r="R633" s="191"/>
      <c r="S633" s="202"/>
      <c r="T633" s="16"/>
      <c r="U633" s="191"/>
      <c r="V633" s="2"/>
    </row>
    <row r="634" spans="1:22" s="8" customFormat="1" ht="17.25" customHeight="1">
      <c r="A634" s="16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51"/>
      <c r="M634" s="2"/>
      <c r="N634" s="2"/>
      <c r="O634" s="191"/>
      <c r="P634" s="2"/>
      <c r="Q634" s="16"/>
      <c r="R634" s="191"/>
      <c r="S634" s="202"/>
      <c r="T634" s="16"/>
      <c r="U634" s="191"/>
      <c r="V634" s="2"/>
    </row>
    <row r="635" spans="1:22" s="8" customFormat="1" ht="17.25" customHeight="1">
      <c r="A635" s="16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51"/>
      <c r="M635" s="2"/>
      <c r="N635" s="2"/>
      <c r="O635" s="191"/>
      <c r="P635" s="2"/>
      <c r="Q635" s="16"/>
      <c r="R635" s="191"/>
      <c r="S635" s="202"/>
      <c r="T635" s="16"/>
      <c r="U635" s="191"/>
      <c r="V635" s="2"/>
    </row>
    <row r="636" spans="1:22" s="8" customFormat="1" ht="17.25" customHeight="1">
      <c r="A636" s="16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51"/>
      <c r="M636" s="2"/>
      <c r="N636" s="2"/>
      <c r="O636" s="191"/>
      <c r="P636" s="2"/>
      <c r="Q636" s="16"/>
      <c r="R636" s="191"/>
      <c r="S636" s="202"/>
      <c r="T636" s="16"/>
      <c r="U636" s="191"/>
      <c r="V636" s="2"/>
    </row>
    <row r="637" spans="1:22" s="8" customFormat="1" ht="17.25" customHeight="1">
      <c r="A637" s="16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51"/>
      <c r="M637" s="2"/>
      <c r="N637" s="2"/>
      <c r="O637" s="191"/>
      <c r="P637" s="2"/>
      <c r="Q637" s="16"/>
      <c r="R637" s="191"/>
      <c r="S637" s="202"/>
      <c r="T637" s="16"/>
      <c r="U637" s="191"/>
      <c r="V637" s="2"/>
    </row>
    <row r="638" spans="1:22" s="8" customFormat="1" ht="17.25" customHeight="1">
      <c r="A638" s="16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51"/>
      <c r="M638" s="2"/>
      <c r="N638" s="2"/>
      <c r="O638" s="191"/>
      <c r="P638" s="2"/>
      <c r="Q638" s="16"/>
      <c r="R638" s="191"/>
      <c r="S638" s="202"/>
      <c r="T638" s="16"/>
      <c r="U638" s="191"/>
      <c r="V638" s="2"/>
    </row>
    <row r="639" spans="1:22" s="8" customFormat="1" ht="17.25" customHeight="1">
      <c r="A639" s="16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51"/>
      <c r="M639" s="2"/>
      <c r="N639" s="2"/>
      <c r="O639" s="191"/>
      <c r="P639" s="2"/>
      <c r="Q639" s="16"/>
      <c r="R639" s="191"/>
      <c r="S639" s="202"/>
      <c r="T639" s="16"/>
      <c r="U639" s="191"/>
      <c r="V639" s="2"/>
    </row>
    <row r="640" spans="1:22" s="8" customFormat="1" ht="17.25" customHeight="1">
      <c r="A640" s="16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51"/>
      <c r="M640" s="2"/>
      <c r="N640" s="2"/>
      <c r="O640" s="191"/>
      <c r="P640" s="2"/>
      <c r="Q640" s="16"/>
      <c r="R640" s="191"/>
      <c r="S640" s="202"/>
      <c r="T640" s="16"/>
      <c r="U640" s="191"/>
      <c r="V640" s="2"/>
    </row>
    <row r="641" spans="1:22" s="8" customFormat="1" ht="17.25" customHeight="1">
      <c r="A641" s="16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51"/>
      <c r="M641" s="2"/>
      <c r="N641" s="2"/>
      <c r="O641" s="191"/>
      <c r="P641" s="2"/>
      <c r="Q641" s="16"/>
      <c r="R641" s="191"/>
      <c r="S641" s="202"/>
      <c r="T641" s="16"/>
      <c r="U641" s="191"/>
      <c r="V641" s="2"/>
    </row>
    <row r="642" spans="1:22" s="8" customFormat="1" ht="17.25" customHeight="1">
      <c r="A642" s="16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51"/>
      <c r="M642" s="2"/>
      <c r="N642" s="2"/>
      <c r="O642" s="191"/>
      <c r="P642" s="2"/>
      <c r="Q642" s="16"/>
      <c r="R642" s="191"/>
      <c r="S642" s="202"/>
      <c r="T642" s="16"/>
      <c r="U642" s="191"/>
      <c r="V642" s="2"/>
    </row>
    <row r="643" spans="1:22" s="8" customFormat="1" ht="17.25" customHeight="1">
      <c r="A643" s="16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51"/>
      <c r="M643" s="2"/>
      <c r="N643" s="2"/>
      <c r="O643" s="191"/>
      <c r="P643" s="2"/>
      <c r="Q643" s="16"/>
      <c r="R643" s="191"/>
      <c r="S643" s="202"/>
      <c r="T643" s="16"/>
      <c r="U643" s="191"/>
      <c r="V643" s="2"/>
    </row>
    <row r="644" spans="1:22" s="8" customFormat="1" ht="17.25" customHeight="1">
      <c r="A644" s="16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51"/>
      <c r="M644" s="2"/>
      <c r="N644" s="2"/>
      <c r="O644" s="191"/>
      <c r="P644" s="2"/>
      <c r="Q644" s="16"/>
      <c r="R644" s="191"/>
      <c r="S644" s="202"/>
      <c r="T644" s="16"/>
      <c r="U644" s="191"/>
      <c r="V644" s="2"/>
    </row>
    <row r="645" spans="1:22" s="8" customFormat="1" ht="17.25" customHeight="1">
      <c r="A645" s="16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51"/>
      <c r="M645" s="2"/>
      <c r="N645" s="2"/>
      <c r="O645" s="191"/>
      <c r="P645" s="2"/>
      <c r="Q645" s="16"/>
      <c r="R645" s="191"/>
      <c r="S645" s="202"/>
      <c r="T645" s="16"/>
      <c r="U645" s="191"/>
      <c r="V645" s="2"/>
    </row>
    <row r="646" spans="1:22" s="8" customFormat="1" ht="17.25" customHeight="1">
      <c r="A646" s="16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51"/>
      <c r="M646" s="2"/>
      <c r="N646" s="2"/>
      <c r="O646" s="191"/>
      <c r="P646" s="2"/>
      <c r="Q646" s="16"/>
      <c r="R646" s="191"/>
      <c r="S646" s="202"/>
      <c r="T646" s="16"/>
      <c r="U646" s="191"/>
      <c r="V646" s="2"/>
    </row>
    <row r="647" spans="1:22" s="8" customFormat="1" ht="17.25" customHeight="1">
      <c r="A647" s="16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51"/>
      <c r="M647" s="2"/>
      <c r="N647" s="2"/>
      <c r="O647" s="191"/>
      <c r="P647" s="2"/>
      <c r="Q647" s="16"/>
      <c r="R647" s="191"/>
      <c r="S647" s="202"/>
      <c r="T647" s="16"/>
      <c r="U647" s="191"/>
      <c r="V647" s="2"/>
    </row>
    <row r="648" spans="1:22" s="8" customFormat="1" ht="17.25" customHeight="1">
      <c r="A648" s="16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51"/>
      <c r="M648" s="2"/>
      <c r="N648" s="2"/>
      <c r="O648" s="191"/>
      <c r="P648" s="2"/>
      <c r="Q648" s="16"/>
      <c r="R648" s="191"/>
      <c r="S648" s="202"/>
      <c r="T648" s="16"/>
      <c r="U648" s="191"/>
      <c r="V648" s="2"/>
    </row>
    <row r="649" spans="1:22" s="8" customFormat="1" ht="17.25" customHeight="1">
      <c r="A649" s="16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51"/>
      <c r="M649" s="2"/>
      <c r="N649" s="2"/>
      <c r="O649" s="191"/>
      <c r="P649" s="2"/>
      <c r="Q649" s="16"/>
      <c r="R649" s="191"/>
      <c r="S649" s="202"/>
      <c r="T649" s="16"/>
      <c r="U649" s="191"/>
      <c r="V649" s="2"/>
    </row>
    <row r="650" spans="1:22" s="8" customFormat="1" ht="17.25" customHeight="1">
      <c r="A650" s="16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51"/>
      <c r="M650" s="2"/>
      <c r="N650" s="2"/>
      <c r="O650" s="191"/>
      <c r="P650" s="2"/>
      <c r="Q650" s="16"/>
      <c r="R650" s="191"/>
      <c r="S650" s="202"/>
      <c r="T650" s="16"/>
      <c r="U650" s="191"/>
      <c r="V650" s="2"/>
    </row>
    <row r="651" spans="1:22" s="8" customFormat="1" ht="17.25" customHeight="1">
      <c r="A651" s="16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51"/>
      <c r="M651" s="2"/>
      <c r="N651" s="2"/>
      <c r="O651" s="191"/>
      <c r="P651" s="2"/>
      <c r="Q651" s="16"/>
      <c r="R651" s="191"/>
      <c r="S651" s="202"/>
      <c r="T651" s="16"/>
      <c r="U651" s="191"/>
      <c r="V651" s="2"/>
    </row>
    <row r="652" spans="1:22" s="8" customFormat="1" ht="17.25" customHeight="1">
      <c r="A652" s="16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51"/>
      <c r="M652" s="2"/>
      <c r="N652" s="2"/>
      <c r="O652" s="191"/>
      <c r="P652" s="2"/>
      <c r="Q652" s="16"/>
      <c r="R652" s="191"/>
      <c r="S652" s="202"/>
      <c r="T652" s="16"/>
      <c r="U652" s="191"/>
      <c r="V652" s="2"/>
    </row>
    <row r="653" spans="1:22" s="8" customFormat="1" ht="17.25" customHeight="1">
      <c r="A653" s="16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51"/>
      <c r="M653" s="2"/>
      <c r="N653" s="2"/>
      <c r="O653" s="191"/>
      <c r="P653" s="2"/>
      <c r="Q653" s="16"/>
      <c r="R653" s="191"/>
      <c r="S653" s="202"/>
      <c r="T653" s="16"/>
      <c r="U653" s="191"/>
      <c r="V653" s="2"/>
    </row>
    <row r="654" spans="1:22" s="8" customFormat="1" ht="17.25" customHeight="1">
      <c r="A654" s="16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51"/>
      <c r="M654" s="2"/>
      <c r="N654" s="2"/>
      <c r="O654" s="191"/>
      <c r="P654" s="2"/>
      <c r="Q654" s="16"/>
      <c r="R654" s="191"/>
      <c r="S654" s="202"/>
      <c r="T654" s="16"/>
      <c r="U654" s="191"/>
      <c r="V654" s="2"/>
    </row>
    <row r="655" spans="1:22" s="8" customFormat="1" ht="17.25" customHeight="1">
      <c r="A655" s="16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51"/>
      <c r="M655" s="2"/>
      <c r="N655" s="2"/>
      <c r="O655" s="191"/>
      <c r="P655" s="2"/>
      <c r="Q655" s="16"/>
      <c r="R655" s="191"/>
      <c r="S655" s="202"/>
      <c r="T655" s="16"/>
      <c r="U655" s="191"/>
      <c r="V655" s="2"/>
    </row>
    <row r="656" spans="1:22" s="8" customFormat="1" ht="17.25" customHeight="1">
      <c r="A656" s="16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51"/>
      <c r="M656" s="2"/>
      <c r="N656" s="2"/>
      <c r="O656" s="191"/>
      <c r="P656" s="2"/>
      <c r="Q656" s="16"/>
      <c r="R656" s="191"/>
      <c r="S656" s="202"/>
      <c r="T656" s="16"/>
      <c r="U656" s="191"/>
      <c r="V656" s="2"/>
    </row>
    <row r="657" spans="1:22" s="8" customFormat="1" ht="17.25" customHeight="1">
      <c r="A657" s="16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51"/>
      <c r="M657" s="2"/>
      <c r="N657" s="2"/>
      <c r="O657" s="191"/>
      <c r="P657" s="2"/>
      <c r="Q657" s="16"/>
      <c r="R657" s="191"/>
      <c r="S657" s="202"/>
      <c r="T657" s="16"/>
      <c r="U657" s="191"/>
      <c r="V657" s="2"/>
    </row>
    <row r="658" spans="1:22" s="8" customFormat="1" ht="17.25" customHeight="1">
      <c r="A658" s="16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51"/>
      <c r="M658" s="2"/>
      <c r="N658" s="2"/>
      <c r="O658" s="191"/>
      <c r="P658" s="2"/>
      <c r="Q658" s="16"/>
      <c r="R658" s="191"/>
      <c r="S658" s="202"/>
      <c r="T658" s="16"/>
      <c r="U658" s="191"/>
      <c r="V658" s="2"/>
    </row>
    <row r="659" spans="1:22" s="8" customFormat="1" ht="17.25" customHeight="1">
      <c r="A659" s="16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51"/>
      <c r="M659" s="2"/>
      <c r="N659" s="2"/>
      <c r="O659" s="191"/>
      <c r="P659" s="2"/>
      <c r="Q659" s="16"/>
      <c r="R659" s="191"/>
      <c r="S659" s="202"/>
      <c r="T659" s="16"/>
      <c r="U659" s="191"/>
      <c r="V659" s="2"/>
    </row>
    <row r="660" spans="1:22" s="8" customFormat="1" ht="17.25" customHeight="1">
      <c r="A660" s="16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51"/>
      <c r="M660" s="2"/>
      <c r="N660" s="2"/>
      <c r="O660" s="191"/>
      <c r="P660" s="2"/>
      <c r="Q660" s="16"/>
      <c r="R660" s="191"/>
      <c r="S660" s="202"/>
      <c r="T660" s="16"/>
      <c r="U660" s="191"/>
      <c r="V660" s="2"/>
    </row>
    <row r="661" spans="1:22" s="8" customFormat="1" ht="17.25" customHeight="1">
      <c r="A661" s="16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51"/>
      <c r="M661" s="2"/>
      <c r="N661" s="2"/>
      <c r="O661" s="191"/>
      <c r="P661" s="2"/>
      <c r="Q661" s="16"/>
      <c r="R661" s="191"/>
      <c r="S661" s="202"/>
      <c r="T661" s="16"/>
      <c r="U661" s="191"/>
      <c r="V661" s="2"/>
    </row>
    <row r="662" spans="1:22" s="8" customFormat="1" ht="17.25" customHeight="1">
      <c r="A662" s="16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51"/>
      <c r="M662" s="2"/>
      <c r="N662" s="2"/>
      <c r="O662" s="191"/>
      <c r="P662" s="2"/>
      <c r="Q662" s="16"/>
      <c r="R662" s="191"/>
      <c r="S662" s="202"/>
      <c r="T662" s="16"/>
      <c r="U662" s="191"/>
      <c r="V662" s="2"/>
    </row>
    <row r="663" spans="1:22" s="8" customFormat="1" ht="17.25" customHeight="1">
      <c r="A663" s="16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51"/>
      <c r="M663" s="2"/>
      <c r="N663" s="2"/>
      <c r="O663" s="191"/>
      <c r="P663" s="2"/>
      <c r="Q663" s="16"/>
      <c r="R663" s="191"/>
      <c r="S663" s="202"/>
      <c r="T663" s="16"/>
      <c r="U663" s="191"/>
      <c r="V663" s="2"/>
    </row>
    <row r="664" spans="1:22" s="8" customFormat="1" ht="17.25" customHeight="1">
      <c r="A664" s="16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51"/>
      <c r="M664" s="2"/>
      <c r="N664" s="2"/>
      <c r="O664" s="191"/>
      <c r="P664" s="2"/>
      <c r="Q664" s="16"/>
      <c r="R664" s="191"/>
      <c r="S664" s="202"/>
      <c r="T664" s="16"/>
      <c r="U664" s="191"/>
      <c r="V664" s="2"/>
    </row>
    <row r="665" spans="1:22" s="8" customFormat="1" ht="17.25" customHeight="1">
      <c r="A665" s="16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51"/>
      <c r="M665" s="2"/>
      <c r="N665" s="2"/>
      <c r="O665" s="191"/>
      <c r="P665" s="2"/>
      <c r="Q665" s="16"/>
      <c r="R665" s="191"/>
      <c r="S665" s="202"/>
      <c r="T665" s="16"/>
      <c r="U665" s="191"/>
      <c r="V665" s="2"/>
    </row>
    <row r="666" spans="1:22" s="8" customFormat="1" ht="17.25" customHeight="1">
      <c r="A666" s="16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51"/>
      <c r="M666" s="2"/>
      <c r="N666" s="2"/>
      <c r="O666" s="191"/>
      <c r="P666" s="2"/>
      <c r="Q666" s="16"/>
      <c r="R666" s="191"/>
      <c r="S666" s="202"/>
      <c r="T666" s="16"/>
      <c r="U666" s="191"/>
      <c r="V666" s="2"/>
    </row>
    <row r="667" spans="1:22" s="8" customFormat="1" ht="17.25" customHeight="1">
      <c r="A667" s="16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51"/>
      <c r="M667" s="2"/>
      <c r="N667" s="2"/>
      <c r="O667" s="191"/>
      <c r="P667" s="2"/>
      <c r="Q667" s="16"/>
      <c r="R667" s="191"/>
      <c r="S667" s="202"/>
      <c r="T667" s="16"/>
      <c r="U667" s="191"/>
      <c r="V667" s="2"/>
    </row>
    <row r="668" spans="1:22" s="8" customFormat="1" ht="17.25" customHeight="1">
      <c r="A668" s="16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51"/>
      <c r="M668" s="2"/>
      <c r="N668" s="2"/>
      <c r="O668" s="191"/>
      <c r="P668" s="2"/>
      <c r="Q668" s="16"/>
      <c r="R668" s="191"/>
      <c r="S668" s="202"/>
      <c r="T668" s="16"/>
      <c r="U668" s="191"/>
      <c r="V668" s="2"/>
    </row>
    <row r="669" spans="1:22" s="8" customFormat="1" ht="17.25" customHeight="1">
      <c r="A669" s="16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51"/>
      <c r="M669" s="2"/>
      <c r="N669" s="2"/>
      <c r="O669" s="191"/>
      <c r="P669" s="2"/>
      <c r="Q669" s="16"/>
      <c r="R669" s="191"/>
      <c r="S669" s="202"/>
      <c r="T669" s="16"/>
      <c r="U669" s="191"/>
      <c r="V669" s="2"/>
    </row>
    <row r="670" spans="1:22" s="8" customFormat="1" ht="17.25" customHeight="1">
      <c r="A670" s="16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51"/>
      <c r="M670" s="2"/>
      <c r="N670" s="2"/>
      <c r="O670" s="191"/>
      <c r="P670" s="2"/>
      <c r="Q670" s="16"/>
      <c r="R670" s="191"/>
      <c r="S670" s="202"/>
      <c r="T670" s="16"/>
      <c r="U670" s="191"/>
      <c r="V670" s="2"/>
    </row>
    <row r="671" spans="1:22" s="8" customFormat="1" ht="17.25" customHeight="1">
      <c r="A671" s="16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51"/>
      <c r="M671" s="2"/>
      <c r="N671" s="2"/>
      <c r="O671" s="191"/>
      <c r="P671" s="2"/>
      <c r="Q671" s="16"/>
      <c r="R671" s="191"/>
      <c r="S671" s="202"/>
      <c r="T671" s="16"/>
      <c r="U671" s="191"/>
      <c r="V671" s="2"/>
    </row>
    <row r="672" spans="1:22" s="8" customFormat="1" ht="17.25" customHeight="1">
      <c r="A672" s="16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51"/>
      <c r="M672" s="2"/>
      <c r="N672" s="2"/>
      <c r="O672" s="191"/>
      <c r="P672" s="2"/>
      <c r="Q672" s="16"/>
      <c r="R672" s="191"/>
      <c r="S672" s="202"/>
      <c r="T672" s="16"/>
      <c r="U672" s="191"/>
      <c r="V672" s="2"/>
    </row>
    <row r="673" spans="1:22" s="8" customFormat="1" ht="17.25" customHeight="1">
      <c r="A673" s="16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51"/>
      <c r="M673" s="2"/>
      <c r="N673" s="2"/>
      <c r="O673" s="191"/>
      <c r="P673" s="2"/>
      <c r="Q673" s="16"/>
      <c r="R673" s="191"/>
      <c r="S673" s="202"/>
      <c r="T673" s="16"/>
      <c r="U673" s="191"/>
      <c r="V673" s="2"/>
    </row>
    <row r="674" spans="1:22" s="8" customFormat="1" ht="17.25" customHeight="1">
      <c r="A674" s="16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51"/>
      <c r="M674" s="2"/>
      <c r="N674" s="2"/>
      <c r="O674" s="191"/>
      <c r="P674" s="2"/>
      <c r="Q674" s="16"/>
      <c r="R674" s="191"/>
      <c r="S674" s="202"/>
      <c r="T674" s="16"/>
      <c r="U674" s="191"/>
      <c r="V674" s="2"/>
    </row>
    <row r="675" spans="1:22" s="8" customFormat="1" ht="17.25" customHeight="1">
      <c r="A675" s="16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51"/>
      <c r="M675" s="2"/>
      <c r="N675" s="2"/>
      <c r="O675" s="191"/>
      <c r="P675" s="2"/>
      <c r="Q675" s="16"/>
      <c r="R675" s="191"/>
      <c r="S675" s="202"/>
      <c r="T675" s="16"/>
      <c r="U675" s="191"/>
      <c r="V675" s="2"/>
    </row>
    <row r="676" spans="1:22" s="8" customFormat="1" ht="17.25" customHeight="1">
      <c r="A676" s="16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51"/>
      <c r="M676" s="2"/>
      <c r="N676" s="2"/>
      <c r="O676" s="191"/>
      <c r="P676" s="2"/>
      <c r="Q676" s="16"/>
      <c r="R676" s="191"/>
      <c r="S676" s="202"/>
      <c r="T676" s="16"/>
      <c r="U676" s="191"/>
      <c r="V676" s="2"/>
    </row>
    <row r="677" spans="1:22" s="8" customFormat="1" ht="17.25" customHeight="1">
      <c r="A677" s="16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51"/>
      <c r="M677" s="2"/>
      <c r="N677" s="2"/>
      <c r="O677" s="191"/>
      <c r="P677" s="2"/>
      <c r="Q677" s="16"/>
      <c r="R677" s="191"/>
      <c r="S677" s="202"/>
      <c r="T677" s="16"/>
      <c r="U677" s="191"/>
      <c r="V677" s="2"/>
    </row>
    <row r="678" spans="1:22" s="8" customFormat="1" ht="17.25" customHeight="1">
      <c r="A678" s="16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51"/>
      <c r="M678" s="2"/>
      <c r="N678" s="2"/>
      <c r="O678" s="191"/>
      <c r="P678" s="2"/>
      <c r="Q678" s="16"/>
      <c r="R678" s="191"/>
      <c r="S678" s="202"/>
      <c r="T678" s="16"/>
      <c r="U678" s="191"/>
      <c r="V678" s="2"/>
    </row>
    <row r="679" spans="1:22" s="8" customFormat="1" ht="17.25" customHeight="1">
      <c r="A679" s="16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51"/>
      <c r="M679" s="2"/>
      <c r="N679" s="2"/>
      <c r="O679" s="191"/>
      <c r="P679" s="2"/>
      <c r="Q679" s="16"/>
      <c r="R679" s="191"/>
      <c r="S679" s="202"/>
      <c r="T679" s="16"/>
      <c r="U679" s="191"/>
      <c r="V679" s="2"/>
    </row>
    <row r="680" spans="1:22" s="8" customFormat="1" ht="17.25" customHeight="1">
      <c r="A680" s="16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51"/>
      <c r="M680" s="2"/>
      <c r="N680" s="2"/>
      <c r="O680" s="191"/>
      <c r="P680" s="2"/>
      <c r="Q680" s="16"/>
      <c r="R680" s="191"/>
      <c r="S680" s="202"/>
      <c r="T680" s="16"/>
      <c r="U680" s="191"/>
      <c r="V680" s="2"/>
    </row>
    <row r="681" spans="1:22" s="8" customFormat="1" ht="17.25" customHeight="1">
      <c r="A681" s="16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51"/>
      <c r="M681" s="2"/>
      <c r="N681" s="2"/>
      <c r="O681" s="191"/>
      <c r="P681" s="2"/>
      <c r="Q681" s="16"/>
      <c r="R681" s="191"/>
      <c r="S681" s="202"/>
      <c r="T681" s="16"/>
      <c r="U681" s="191"/>
      <c r="V681" s="2"/>
    </row>
    <row r="682" spans="1:22" s="8" customFormat="1" ht="17.25" customHeight="1">
      <c r="A682" s="16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51"/>
      <c r="M682" s="2"/>
      <c r="N682" s="2"/>
      <c r="O682" s="191"/>
      <c r="P682" s="2"/>
      <c r="Q682" s="16"/>
      <c r="R682" s="191"/>
      <c r="S682" s="202"/>
      <c r="T682" s="16"/>
      <c r="U682" s="191"/>
      <c r="V682" s="2"/>
    </row>
    <row r="683" spans="1:22" s="8" customFormat="1" ht="17.25" customHeight="1">
      <c r="A683" s="16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51"/>
      <c r="M683" s="2"/>
      <c r="N683" s="2"/>
      <c r="O683" s="191"/>
      <c r="P683" s="2"/>
      <c r="Q683" s="16"/>
      <c r="R683" s="191"/>
      <c r="S683" s="202"/>
      <c r="T683" s="16"/>
      <c r="U683" s="191"/>
      <c r="V683" s="2"/>
    </row>
    <row r="684" spans="1:22" s="8" customFormat="1" ht="17.25" customHeight="1">
      <c r="A684" s="16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51"/>
      <c r="M684" s="2"/>
      <c r="N684" s="2"/>
      <c r="O684" s="191"/>
      <c r="P684" s="2"/>
      <c r="Q684" s="16"/>
      <c r="R684" s="191"/>
      <c r="S684" s="202"/>
      <c r="T684" s="16"/>
      <c r="U684" s="191"/>
      <c r="V684" s="2"/>
    </row>
    <row r="685" spans="1:22" s="8" customFormat="1" ht="17.25" customHeight="1">
      <c r="A685" s="16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51"/>
      <c r="M685" s="2"/>
      <c r="N685" s="2"/>
      <c r="O685" s="191"/>
      <c r="P685" s="2"/>
      <c r="Q685" s="16"/>
      <c r="R685" s="191"/>
      <c r="S685" s="202"/>
      <c r="T685" s="16"/>
      <c r="U685" s="191"/>
      <c r="V685" s="2"/>
    </row>
    <row r="686" spans="1:22" s="8" customFormat="1" ht="17.25" customHeight="1">
      <c r="A686" s="16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51"/>
      <c r="M686" s="2"/>
      <c r="N686" s="2"/>
      <c r="O686" s="191"/>
      <c r="P686" s="2"/>
      <c r="Q686" s="16"/>
      <c r="R686" s="191"/>
      <c r="S686" s="202"/>
      <c r="T686" s="16"/>
      <c r="U686" s="191"/>
      <c r="V686" s="2"/>
    </row>
    <row r="687" spans="1:22" s="8" customFormat="1" ht="17.25" customHeight="1">
      <c r="A687" s="16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51"/>
      <c r="M687" s="2"/>
      <c r="N687" s="2"/>
      <c r="O687" s="191"/>
      <c r="P687" s="2"/>
      <c r="Q687" s="16"/>
      <c r="R687" s="191"/>
      <c r="S687" s="202"/>
      <c r="T687" s="16"/>
      <c r="U687" s="191"/>
      <c r="V687" s="2"/>
    </row>
    <row r="688" spans="1:22" s="8" customFormat="1" ht="17.25" customHeight="1">
      <c r="A688" s="16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51"/>
      <c r="M688" s="2"/>
      <c r="N688" s="2"/>
      <c r="O688" s="191"/>
      <c r="P688" s="2"/>
      <c r="Q688" s="16"/>
      <c r="R688" s="191"/>
      <c r="S688" s="202"/>
      <c r="T688" s="16"/>
      <c r="U688" s="191"/>
      <c r="V688" s="2"/>
    </row>
    <row r="689" spans="1:22" s="8" customFormat="1" ht="17.25" customHeight="1">
      <c r="A689" s="16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51"/>
      <c r="M689" s="2"/>
      <c r="N689" s="2"/>
      <c r="O689" s="191"/>
      <c r="P689" s="2"/>
      <c r="Q689" s="16"/>
      <c r="R689" s="191"/>
      <c r="S689" s="202"/>
      <c r="T689" s="16"/>
      <c r="U689" s="191"/>
      <c r="V689" s="2"/>
    </row>
    <row r="690" spans="1:22" s="8" customFormat="1" ht="17.25" customHeight="1">
      <c r="A690" s="16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51"/>
      <c r="M690" s="2"/>
      <c r="N690" s="2"/>
      <c r="O690" s="191"/>
      <c r="P690" s="2"/>
      <c r="Q690" s="16"/>
      <c r="R690" s="191"/>
      <c r="S690" s="202"/>
      <c r="T690" s="16"/>
      <c r="U690" s="191"/>
      <c r="V690" s="2"/>
    </row>
    <row r="691" spans="1:22" s="8" customFormat="1" ht="17.25" customHeight="1">
      <c r="A691" s="16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51"/>
      <c r="M691" s="2"/>
      <c r="N691" s="2"/>
      <c r="O691" s="191"/>
      <c r="P691" s="2"/>
      <c r="Q691" s="16"/>
      <c r="R691" s="191"/>
      <c r="S691" s="202"/>
      <c r="T691" s="16"/>
      <c r="U691" s="191"/>
      <c r="V691" s="2"/>
    </row>
    <row r="692" spans="1:22" s="8" customFormat="1" ht="17.25" customHeight="1">
      <c r="A692" s="16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51"/>
      <c r="M692" s="2"/>
      <c r="N692" s="2"/>
      <c r="O692" s="191"/>
      <c r="P692" s="2"/>
      <c r="Q692" s="16"/>
      <c r="R692" s="191"/>
      <c r="S692" s="202"/>
      <c r="T692" s="16"/>
      <c r="U692" s="191"/>
      <c r="V692" s="2"/>
    </row>
    <row r="693" spans="1:22" s="8" customFormat="1" ht="17.25" customHeight="1">
      <c r="A693" s="16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51"/>
      <c r="M693" s="2"/>
      <c r="N693" s="2"/>
      <c r="O693" s="191"/>
      <c r="P693" s="2"/>
      <c r="Q693" s="16"/>
      <c r="R693" s="191"/>
      <c r="S693" s="202"/>
      <c r="T693" s="16"/>
      <c r="U693" s="191"/>
      <c r="V693" s="2"/>
    </row>
    <row r="694" spans="1:22" s="8" customFormat="1" ht="17.25" customHeight="1">
      <c r="A694" s="16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51"/>
      <c r="M694" s="2"/>
      <c r="N694" s="2"/>
      <c r="O694" s="191"/>
      <c r="P694" s="2"/>
      <c r="Q694" s="16"/>
      <c r="R694" s="191"/>
      <c r="S694" s="202"/>
      <c r="T694" s="16"/>
      <c r="U694" s="191"/>
      <c r="V694" s="2"/>
    </row>
    <row r="695" spans="1:22" s="8" customFormat="1" ht="17.25" customHeight="1">
      <c r="A695" s="16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51"/>
      <c r="M695" s="2"/>
      <c r="N695" s="2"/>
      <c r="O695" s="191"/>
      <c r="P695" s="2"/>
      <c r="Q695" s="16"/>
      <c r="R695" s="191"/>
      <c r="S695" s="202"/>
      <c r="T695" s="16"/>
      <c r="U695" s="191"/>
      <c r="V695" s="2"/>
    </row>
    <row r="696" spans="1:22" s="8" customFormat="1" ht="17.25" customHeight="1">
      <c r="A696" s="16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51"/>
      <c r="M696" s="2"/>
      <c r="N696" s="2"/>
      <c r="O696" s="191"/>
      <c r="P696" s="2"/>
      <c r="Q696" s="16"/>
      <c r="R696" s="191"/>
      <c r="S696" s="202"/>
      <c r="T696" s="16"/>
      <c r="U696" s="191"/>
      <c r="V696" s="2"/>
    </row>
    <row r="697" spans="1:22" s="8" customFormat="1" ht="17.25" customHeight="1">
      <c r="A697" s="16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51"/>
      <c r="M697" s="2"/>
      <c r="N697" s="2"/>
      <c r="O697" s="191"/>
      <c r="P697" s="2"/>
      <c r="Q697" s="16"/>
      <c r="R697" s="191"/>
      <c r="S697" s="202"/>
      <c r="T697" s="16"/>
      <c r="U697" s="191"/>
      <c r="V697" s="2"/>
    </row>
    <row r="698" spans="1:22" s="8" customFormat="1" ht="17.25" customHeight="1">
      <c r="A698" s="16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51"/>
      <c r="M698" s="2"/>
      <c r="N698" s="2"/>
      <c r="O698" s="191"/>
      <c r="P698" s="2"/>
      <c r="Q698" s="16"/>
      <c r="R698" s="191"/>
      <c r="S698" s="202"/>
      <c r="T698" s="16"/>
      <c r="U698" s="191"/>
      <c r="V698" s="2"/>
    </row>
    <row r="699" spans="1:22" s="8" customFormat="1" ht="17.25" customHeight="1">
      <c r="A699" s="16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51"/>
      <c r="M699" s="2"/>
      <c r="N699" s="2"/>
      <c r="O699" s="191"/>
      <c r="P699" s="2"/>
      <c r="Q699" s="16"/>
      <c r="R699" s="191"/>
      <c r="S699" s="202"/>
      <c r="T699" s="16"/>
      <c r="U699" s="191"/>
      <c r="V699" s="2"/>
    </row>
    <row r="700" spans="1:22" s="8" customFormat="1" ht="17.25" customHeight="1">
      <c r="A700" s="16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51"/>
      <c r="M700" s="2"/>
      <c r="N700" s="2"/>
      <c r="O700" s="191"/>
      <c r="P700" s="2"/>
      <c r="Q700" s="16"/>
      <c r="R700" s="191"/>
      <c r="S700" s="202"/>
      <c r="T700" s="16"/>
      <c r="U700" s="191"/>
      <c r="V700" s="2"/>
    </row>
    <row r="701" spans="1:22" s="8" customFormat="1" ht="17.25" customHeight="1">
      <c r="A701" s="16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51"/>
      <c r="M701" s="2"/>
      <c r="N701" s="2"/>
      <c r="O701" s="191"/>
      <c r="P701" s="2"/>
      <c r="Q701" s="16"/>
      <c r="R701" s="191"/>
      <c r="S701" s="202"/>
      <c r="T701" s="16"/>
      <c r="U701" s="191"/>
      <c r="V701" s="2"/>
    </row>
    <row r="702" spans="1:22" s="8" customFormat="1" ht="17.25" customHeight="1">
      <c r="A702" s="16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51"/>
      <c r="M702" s="2"/>
      <c r="N702" s="2"/>
      <c r="O702" s="191"/>
      <c r="P702" s="2"/>
      <c r="Q702" s="16"/>
      <c r="R702" s="191"/>
      <c r="S702" s="202"/>
      <c r="T702" s="16"/>
      <c r="U702" s="191"/>
      <c r="V702" s="2"/>
    </row>
    <row r="703" spans="1:22" s="8" customFormat="1" ht="17.25" customHeight="1">
      <c r="A703" s="16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51"/>
      <c r="M703" s="2"/>
      <c r="N703" s="2"/>
      <c r="O703" s="191"/>
      <c r="P703" s="2"/>
      <c r="Q703" s="16"/>
      <c r="R703" s="191"/>
      <c r="S703" s="202"/>
      <c r="T703" s="16"/>
      <c r="U703" s="191"/>
      <c r="V703" s="2"/>
    </row>
    <row r="704" spans="1:22" s="8" customFormat="1" ht="17.25" customHeight="1">
      <c r="A704" s="16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51"/>
      <c r="M704" s="2"/>
      <c r="N704" s="2"/>
      <c r="O704" s="191"/>
      <c r="P704" s="2"/>
      <c r="Q704" s="16"/>
      <c r="R704" s="191"/>
      <c r="S704" s="202"/>
      <c r="T704" s="16"/>
      <c r="U704" s="191"/>
      <c r="V704" s="2"/>
    </row>
    <row r="705" spans="1:22" s="8" customFormat="1" ht="17.25" customHeight="1">
      <c r="A705" s="16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51"/>
      <c r="M705" s="2"/>
      <c r="N705" s="2"/>
      <c r="O705" s="191"/>
      <c r="P705" s="2"/>
      <c r="Q705" s="16"/>
      <c r="R705" s="191"/>
      <c r="S705" s="202"/>
      <c r="T705" s="16"/>
      <c r="U705" s="191"/>
      <c r="V705" s="2"/>
    </row>
    <row r="706" spans="1:22" s="8" customFormat="1" ht="17.25" customHeight="1">
      <c r="A706" s="16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51"/>
      <c r="M706" s="2"/>
      <c r="N706" s="2"/>
      <c r="O706" s="191"/>
      <c r="P706" s="2"/>
      <c r="Q706" s="16"/>
      <c r="R706" s="191"/>
      <c r="S706" s="202"/>
      <c r="T706" s="16"/>
      <c r="U706" s="191"/>
      <c r="V706" s="2"/>
    </row>
    <row r="707" spans="1:22" s="8" customFormat="1" ht="17.25" customHeight="1">
      <c r="A707" s="16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51"/>
      <c r="M707" s="2"/>
      <c r="N707" s="2"/>
      <c r="O707" s="191"/>
      <c r="P707" s="2"/>
      <c r="Q707" s="16"/>
      <c r="R707" s="191"/>
      <c r="S707" s="202"/>
      <c r="T707" s="16"/>
      <c r="U707" s="191"/>
      <c r="V707" s="2"/>
    </row>
    <row r="708" spans="1:22" s="8" customFormat="1" ht="17.25" customHeight="1">
      <c r="A708" s="16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51"/>
      <c r="M708" s="2"/>
      <c r="N708" s="2"/>
      <c r="O708" s="191"/>
      <c r="P708" s="2"/>
      <c r="Q708" s="16"/>
      <c r="R708" s="191"/>
      <c r="S708" s="202"/>
      <c r="T708" s="16"/>
      <c r="U708" s="191"/>
      <c r="V708" s="2"/>
    </row>
    <row r="709" spans="1:22" s="8" customFormat="1" ht="17.25" customHeight="1">
      <c r="A709" s="16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51"/>
      <c r="M709" s="2"/>
      <c r="N709" s="2"/>
      <c r="O709" s="191"/>
      <c r="P709" s="2"/>
      <c r="Q709" s="16"/>
      <c r="R709" s="191"/>
      <c r="S709" s="202"/>
      <c r="T709" s="16"/>
      <c r="U709" s="191"/>
      <c r="V709" s="2"/>
    </row>
    <row r="710" spans="1:22" s="8" customFormat="1" ht="17.25" customHeight="1">
      <c r="A710" s="16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51"/>
      <c r="M710" s="2"/>
      <c r="N710" s="2"/>
      <c r="O710" s="191"/>
      <c r="P710" s="2"/>
      <c r="Q710" s="16"/>
      <c r="R710" s="191"/>
      <c r="S710" s="202"/>
      <c r="T710" s="16"/>
      <c r="U710" s="191"/>
      <c r="V710" s="2"/>
    </row>
    <row r="711" spans="1:22" s="8" customFormat="1" ht="17.25" customHeight="1">
      <c r="A711" s="16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51"/>
      <c r="M711" s="2"/>
      <c r="N711" s="2"/>
      <c r="O711" s="191"/>
      <c r="P711" s="2"/>
      <c r="Q711" s="16"/>
      <c r="R711" s="191"/>
      <c r="S711" s="202"/>
      <c r="T711" s="16"/>
      <c r="U711" s="191"/>
      <c r="V711" s="2"/>
    </row>
    <row r="712" spans="1:22" s="8" customFormat="1" ht="17.25" customHeight="1">
      <c r="A712" s="16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51"/>
      <c r="M712" s="2"/>
      <c r="N712" s="2"/>
      <c r="O712" s="191"/>
      <c r="P712" s="2"/>
      <c r="Q712" s="16"/>
      <c r="R712" s="191"/>
      <c r="S712" s="202"/>
      <c r="T712" s="16"/>
      <c r="U712" s="191"/>
      <c r="V712" s="2"/>
    </row>
    <row r="713" spans="1:22" s="8" customFormat="1" ht="17.25" customHeight="1">
      <c r="A713" s="16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51"/>
      <c r="M713" s="2"/>
      <c r="N713" s="2"/>
      <c r="O713" s="191"/>
      <c r="P713" s="2"/>
      <c r="Q713" s="16"/>
      <c r="R713" s="191"/>
      <c r="S713" s="202"/>
      <c r="T713" s="16"/>
      <c r="U713" s="191"/>
      <c r="V713" s="2"/>
    </row>
    <row r="714" spans="1:22" s="8" customFormat="1" ht="17.25" customHeight="1">
      <c r="A714" s="16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51"/>
      <c r="M714" s="2"/>
      <c r="N714" s="2"/>
      <c r="O714" s="191"/>
      <c r="P714" s="2"/>
      <c r="Q714" s="16"/>
      <c r="R714" s="191"/>
      <c r="S714" s="202"/>
      <c r="T714" s="16"/>
      <c r="U714" s="191"/>
      <c r="V714" s="2"/>
    </row>
    <row r="715" spans="1:22" s="8" customFormat="1" ht="17.25" customHeight="1">
      <c r="A715" s="16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51"/>
      <c r="M715" s="2"/>
      <c r="N715" s="2"/>
      <c r="O715" s="191"/>
      <c r="P715" s="2"/>
      <c r="Q715" s="16"/>
      <c r="R715" s="191"/>
      <c r="S715" s="202"/>
      <c r="T715" s="16"/>
      <c r="U715" s="191"/>
      <c r="V715" s="2"/>
    </row>
    <row r="716" spans="1:22" s="8" customFormat="1" ht="17.25" customHeight="1">
      <c r="A716" s="16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51"/>
      <c r="M716" s="2"/>
      <c r="N716" s="2"/>
      <c r="O716" s="191"/>
      <c r="P716" s="2"/>
      <c r="Q716" s="16"/>
      <c r="R716" s="191"/>
      <c r="S716" s="202"/>
      <c r="T716" s="16"/>
      <c r="U716" s="191"/>
      <c r="V716" s="2"/>
    </row>
    <row r="717" spans="1:22" s="8" customFormat="1" ht="17.25" customHeight="1">
      <c r="A717" s="16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51"/>
      <c r="M717" s="2"/>
      <c r="N717" s="2"/>
      <c r="O717" s="191"/>
      <c r="P717" s="2"/>
      <c r="Q717" s="16"/>
      <c r="R717" s="191"/>
      <c r="S717" s="202"/>
      <c r="T717" s="16"/>
      <c r="U717" s="191"/>
      <c r="V717" s="2"/>
    </row>
    <row r="718" spans="1:22" s="8" customFormat="1" ht="17.25" customHeight="1">
      <c r="A718" s="16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51"/>
      <c r="M718" s="2"/>
      <c r="N718" s="2"/>
      <c r="O718" s="191"/>
      <c r="P718" s="2"/>
      <c r="Q718" s="16"/>
      <c r="R718" s="191"/>
      <c r="S718" s="202"/>
      <c r="T718" s="16"/>
      <c r="U718" s="191"/>
      <c r="V718" s="2"/>
    </row>
    <row r="719" spans="1:22" s="8" customFormat="1" ht="17.25" customHeight="1">
      <c r="A719" s="16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51"/>
      <c r="M719" s="2"/>
      <c r="N719" s="2"/>
      <c r="O719" s="191"/>
      <c r="P719" s="2"/>
      <c r="Q719" s="16"/>
      <c r="R719" s="191"/>
      <c r="S719" s="202"/>
      <c r="T719" s="16"/>
      <c r="U719" s="191"/>
      <c r="V719" s="2"/>
    </row>
    <row r="720" spans="1:22" s="8" customFormat="1" ht="17.25" customHeight="1">
      <c r="A720" s="16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51"/>
      <c r="M720" s="2"/>
      <c r="N720" s="2"/>
      <c r="O720" s="191"/>
      <c r="P720" s="2"/>
      <c r="Q720" s="16"/>
      <c r="R720" s="191"/>
      <c r="S720" s="202"/>
      <c r="T720" s="16"/>
      <c r="U720" s="191"/>
      <c r="V720" s="2"/>
    </row>
    <row r="721" spans="1:22" s="8" customFormat="1" ht="17.25" customHeight="1">
      <c r="A721" s="16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51"/>
      <c r="M721" s="2"/>
      <c r="N721" s="2"/>
      <c r="O721" s="191"/>
      <c r="P721" s="2"/>
      <c r="Q721" s="16"/>
      <c r="R721" s="191"/>
      <c r="S721" s="202"/>
      <c r="T721" s="16"/>
      <c r="U721" s="191"/>
      <c r="V721" s="2"/>
    </row>
    <row r="722" spans="1:22" s="8" customFormat="1" ht="17.25" customHeight="1">
      <c r="A722" s="16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51"/>
      <c r="M722" s="2"/>
      <c r="N722" s="2"/>
      <c r="O722" s="191"/>
      <c r="P722" s="2"/>
      <c r="Q722" s="16"/>
      <c r="R722" s="191"/>
      <c r="S722" s="202"/>
      <c r="T722" s="16"/>
      <c r="U722" s="191"/>
      <c r="V722" s="2"/>
    </row>
    <row r="723" spans="1:22" s="8" customFormat="1" ht="17.25" customHeight="1">
      <c r="A723" s="16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51"/>
      <c r="M723" s="2"/>
      <c r="N723" s="2"/>
      <c r="O723" s="191"/>
      <c r="P723" s="2"/>
      <c r="Q723" s="16"/>
      <c r="R723" s="191"/>
      <c r="S723" s="202"/>
      <c r="T723" s="16"/>
      <c r="U723" s="191"/>
      <c r="V723" s="2"/>
    </row>
    <row r="724" spans="1:22" s="8" customFormat="1" ht="17.25" customHeight="1">
      <c r="A724" s="16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51"/>
      <c r="M724" s="2"/>
      <c r="N724" s="2"/>
      <c r="O724" s="191"/>
      <c r="P724" s="2"/>
      <c r="Q724" s="16"/>
      <c r="R724" s="191"/>
      <c r="S724" s="202"/>
      <c r="T724" s="16"/>
      <c r="U724" s="191"/>
      <c r="V724" s="2"/>
    </row>
    <row r="725" spans="1:22" s="8" customFormat="1" ht="17.25" customHeight="1">
      <c r="A725" s="16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51"/>
      <c r="M725" s="2"/>
      <c r="N725" s="2"/>
      <c r="O725" s="191"/>
      <c r="P725" s="2"/>
      <c r="Q725" s="16"/>
      <c r="R725" s="191"/>
      <c r="S725" s="202"/>
      <c r="T725" s="16"/>
      <c r="U725" s="191"/>
      <c r="V725" s="2"/>
    </row>
    <row r="726" spans="1:22" s="8" customFormat="1" ht="17.25" customHeight="1">
      <c r="A726" s="16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51"/>
      <c r="M726" s="2"/>
      <c r="N726" s="2"/>
      <c r="O726" s="191"/>
      <c r="P726" s="2"/>
      <c r="Q726" s="16"/>
      <c r="R726" s="191"/>
      <c r="S726" s="202"/>
      <c r="T726" s="16"/>
      <c r="U726" s="191"/>
      <c r="V726" s="2"/>
    </row>
    <row r="727" spans="1:22" s="8" customFormat="1" ht="17.25" customHeight="1">
      <c r="A727" s="16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51"/>
      <c r="M727" s="2"/>
      <c r="N727" s="2"/>
      <c r="O727" s="191"/>
      <c r="P727" s="2"/>
      <c r="Q727" s="16"/>
      <c r="R727" s="191"/>
      <c r="S727" s="202"/>
      <c r="T727" s="16"/>
      <c r="U727" s="191"/>
      <c r="V727" s="2"/>
    </row>
    <row r="728" spans="1:22" s="8" customFormat="1" ht="17.25" customHeight="1">
      <c r="A728" s="16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51"/>
      <c r="M728" s="2"/>
      <c r="N728" s="2"/>
      <c r="O728" s="191"/>
      <c r="P728" s="2"/>
      <c r="Q728" s="16"/>
      <c r="R728" s="191"/>
      <c r="S728" s="202"/>
      <c r="T728" s="16"/>
      <c r="U728" s="191"/>
      <c r="V728" s="2"/>
    </row>
    <row r="729" spans="1:22" s="8" customFormat="1" ht="17.25" customHeight="1">
      <c r="A729" s="16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51"/>
      <c r="M729" s="2"/>
      <c r="N729" s="2"/>
      <c r="O729" s="191"/>
      <c r="P729" s="2"/>
      <c r="Q729" s="16"/>
      <c r="R729" s="191"/>
      <c r="S729" s="202"/>
      <c r="T729" s="16"/>
      <c r="U729" s="191"/>
      <c r="V729" s="2"/>
    </row>
    <row r="730" spans="1:22" s="8" customFormat="1" ht="17.25" customHeight="1">
      <c r="A730" s="16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51"/>
      <c r="M730" s="2"/>
      <c r="N730" s="2"/>
      <c r="O730" s="191"/>
      <c r="P730" s="2"/>
      <c r="Q730" s="16"/>
      <c r="R730" s="191"/>
      <c r="S730" s="202"/>
      <c r="T730" s="16"/>
      <c r="U730" s="191"/>
      <c r="V730" s="2"/>
    </row>
    <row r="731" spans="1:22" s="8" customFormat="1" ht="17.25" customHeight="1">
      <c r="A731" s="16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51"/>
      <c r="M731" s="2"/>
      <c r="N731" s="2"/>
      <c r="O731" s="191"/>
      <c r="P731" s="2"/>
      <c r="Q731" s="16"/>
      <c r="R731" s="191"/>
      <c r="S731" s="202"/>
      <c r="T731" s="16"/>
      <c r="U731" s="191"/>
      <c r="V731" s="2"/>
    </row>
    <row r="732" spans="1:22" s="8" customFormat="1" ht="17.25" customHeight="1">
      <c r="A732" s="16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51"/>
      <c r="M732" s="2"/>
      <c r="N732" s="2"/>
      <c r="O732" s="191"/>
      <c r="P732" s="2"/>
      <c r="Q732" s="16"/>
      <c r="R732" s="191"/>
      <c r="S732" s="202"/>
      <c r="T732" s="16"/>
      <c r="U732" s="191"/>
      <c r="V732" s="2"/>
    </row>
    <row r="733" spans="1:22" s="8" customFormat="1" ht="17.25" customHeight="1">
      <c r="A733" s="16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51"/>
      <c r="M733" s="2"/>
      <c r="N733" s="2"/>
      <c r="O733" s="191"/>
      <c r="P733" s="2"/>
      <c r="Q733" s="16"/>
      <c r="R733" s="191"/>
      <c r="S733" s="202"/>
      <c r="T733" s="16"/>
      <c r="U733" s="191"/>
      <c r="V733" s="2"/>
    </row>
    <row r="734" spans="1:22" s="8" customFormat="1" ht="17.25" customHeight="1">
      <c r="A734" s="16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51"/>
      <c r="M734" s="2"/>
      <c r="N734" s="2"/>
      <c r="O734" s="191"/>
      <c r="P734" s="2"/>
      <c r="Q734" s="16"/>
      <c r="R734" s="191"/>
      <c r="S734" s="202"/>
      <c r="T734" s="16"/>
      <c r="U734" s="191"/>
      <c r="V734" s="2"/>
    </row>
    <row r="735" spans="1:22" s="8" customFormat="1" ht="17.25" customHeight="1">
      <c r="A735" s="16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51"/>
      <c r="M735" s="2"/>
      <c r="N735" s="2"/>
      <c r="O735" s="191"/>
      <c r="P735" s="2"/>
      <c r="Q735" s="16"/>
      <c r="R735" s="191"/>
      <c r="S735" s="202"/>
      <c r="T735" s="16"/>
      <c r="U735" s="191"/>
      <c r="V735" s="2"/>
    </row>
    <row r="736" spans="1:22" s="8" customFormat="1" ht="17.25" customHeight="1">
      <c r="A736" s="16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51"/>
      <c r="M736" s="2"/>
      <c r="N736" s="2"/>
      <c r="O736" s="191"/>
      <c r="P736" s="2"/>
      <c r="Q736" s="16"/>
      <c r="R736" s="191"/>
      <c r="S736" s="202"/>
      <c r="T736" s="16"/>
      <c r="U736" s="191"/>
      <c r="V736" s="2"/>
    </row>
    <row r="737" spans="1:23" s="8" customFormat="1" ht="17.25" customHeight="1">
      <c r="A737" s="16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51"/>
      <c r="M737" s="2"/>
      <c r="N737" s="2"/>
      <c r="O737" s="191"/>
      <c r="P737" s="2"/>
      <c r="Q737" s="16"/>
      <c r="R737" s="191"/>
      <c r="S737" s="202"/>
      <c r="T737" s="16"/>
      <c r="U737" s="191"/>
      <c r="V737" s="2"/>
    </row>
    <row r="738" spans="1:23" s="8" customFormat="1" ht="17.25" customHeight="1">
      <c r="A738" s="16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51"/>
      <c r="M738" s="2"/>
      <c r="N738" s="2"/>
      <c r="O738" s="191"/>
      <c r="P738" s="2"/>
      <c r="Q738" s="16"/>
      <c r="R738" s="191"/>
      <c r="S738" s="202"/>
      <c r="T738" s="16"/>
      <c r="U738" s="191"/>
      <c r="V738" s="2"/>
    </row>
    <row r="739" spans="1:23" s="8" customFormat="1" ht="17.25" customHeight="1">
      <c r="A739" s="16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51"/>
      <c r="M739" s="2"/>
      <c r="N739" s="2"/>
      <c r="O739" s="191"/>
      <c r="P739" s="2"/>
      <c r="Q739" s="16"/>
      <c r="R739" s="191"/>
      <c r="S739" s="202"/>
      <c r="T739" s="16"/>
      <c r="U739" s="191"/>
      <c r="V739" s="2"/>
    </row>
    <row r="740" spans="1:23" s="8" customFormat="1" ht="17.25" customHeight="1">
      <c r="A740" s="16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51"/>
      <c r="M740" s="2"/>
      <c r="N740" s="2"/>
      <c r="O740" s="191"/>
      <c r="P740" s="2"/>
      <c r="Q740" s="16"/>
      <c r="R740" s="191"/>
      <c r="S740" s="202"/>
      <c r="T740" s="16"/>
      <c r="U740" s="191"/>
      <c r="V740" s="2"/>
    </row>
    <row r="741" spans="1:23" s="8" customFormat="1" ht="17.25" customHeight="1">
      <c r="A741" s="16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51"/>
      <c r="M741" s="2"/>
      <c r="N741" s="2"/>
      <c r="O741" s="191"/>
      <c r="P741" s="2"/>
      <c r="Q741" s="16"/>
      <c r="R741" s="191"/>
      <c r="S741" s="202"/>
      <c r="T741" s="16"/>
      <c r="U741" s="191"/>
      <c r="V741" s="2"/>
    </row>
    <row r="742" spans="1:23" ht="17.25" customHeight="1"/>
    <row r="743" spans="1:23" ht="17.25" customHeight="1"/>
    <row r="744" spans="1:23" ht="17.25" customHeight="1"/>
    <row r="745" spans="1:23" ht="17.25" customHeight="1"/>
    <row r="746" spans="1:23" ht="17.25" customHeight="1"/>
    <row r="747" spans="1:23" ht="17.25" customHeight="1"/>
    <row r="748" spans="1:23" ht="17.25" customHeight="1"/>
    <row r="749" spans="1:23" ht="17.25" customHeight="1"/>
    <row r="750" spans="1:23" ht="17.25" customHeight="1"/>
    <row r="751" spans="1:23" s="9" customFormat="1" ht="17.25" customHeight="1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1"/>
      <c r="M751" s="10"/>
      <c r="N751" s="10"/>
      <c r="O751" s="12"/>
      <c r="P751" s="10"/>
      <c r="R751" s="12"/>
      <c r="S751" s="13"/>
      <c r="U751" s="12"/>
      <c r="V751" s="10"/>
      <c r="W751" s="14"/>
    </row>
    <row r="752" spans="1:23" s="9" customFormat="1" ht="17.25" customHeight="1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1"/>
      <c r="M752" s="10"/>
      <c r="N752" s="10"/>
      <c r="O752" s="12"/>
      <c r="P752" s="10"/>
      <c r="R752" s="12"/>
      <c r="S752" s="13"/>
      <c r="U752" s="12"/>
      <c r="V752" s="10"/>
      <c r="W752" s="14"/>
    </row>
    <row r="753" spans="2:23" s="9" customFormat="1" ht="17.25" customHeight="1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1"/>
      <c r="M753" s="10"/>
      <c r="N753" s="10"/>
      <c r="O753" s="12"/>
      <c r="P753" s="10"/>
      <c r="R753" s="12"/>
      <c r="S753" s="13"/>
      <c r="U753" s="12"/>
      <c r="V753" s="10"/>
      <c r="W753" s="14"/>
    </row>
    <row r="754" spans="2:23" s="9" customFormat="1" ht="17.25" customHeight="1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1"/>
      <c r="M754" s="10"/>
      <c r="N754" s="10"/>
      <c r="O754" s="12"/>
      <c r="P754" s="10"/>
      <c r="R754" s="12"/>
      <c r="S754" s="13"/>
      <c r="U754" s="12"/>
      <c r="V754" s="10"/>
      <c r="W754" s="14"/>
    </row>
    <row r="755" spans="2:23" s="9" customFormat="1" ht="17.25" customHeight="1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1"/>
      <c r="M755" s="10"/>
      <c r="N755" s="10"/>
      <c r="O755" s="12"/>
      <c r="P755" s="10"/>
      <c r="R755" s="12"/>
      <c r="S755" s="13"/>
      <c r="U755" s="12"/>
      <c r="V755" s="10"/>
      <c r="W755" s="14"/>
    </row>
    <row r="756" spans="2:23" s="9" customFormat="1" ht="17.25" customHeight="1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1"/>
      <c r="M756" s="10"/>
      <c r="N756" s="10"/>
      <c r="O756" s="12"/>
      <c r="P756" s="10"/>
      <c r="R756" s="12"/>
      <c r="S756" s="13"/>
      <c r="U756" s="12"/>
      <c r="V756" s="10"/>
      <c r="W756" s="14"/>
    </row>
    <row r="757" spans="2:23" s="9" customFormat="1" ht="17.25" customHeight="1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1"/>
      <c r="M757" s="10"/>
      <c r="N757" s="10"/>
      <c r="O757" s="12"/>
      <c r="P757" s="10"/>
      <c r="R757" s="12"/>
      <c r="S757" s="13"/>
      <c r="U757" s="12"/>
      <c r="V757" s="10"/>
      <c r="W757" s="14"/>
    </row>
    <row r="758" spans="2:23" s="9" customFormat="1" ht="17.25" customHeight="1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1"/>
      <c r="M758" s="10"/>
      <c r="N758" s="10"/>
      <c r="O758" s="12"/>
      <c r="P758" s="10"/>
      <c r="R758" s="12"/>
      <c r="S758" s="13"/>
      <c r="U758" s="12"/>
      <c r="V758" s="10"/>
      <c r="W758" s="14"/>
    </row>
    <row r="759" spans="2:23" s="9" customFormat="1" ht="17.25" customHeight="1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1"/>
      <c r="M759" s="10"/>
      <c r="N759" s="10"/>
      <c r="O759" s="12"/>
      <c r="P759" s="10"/>
      <c r="R759" s="12"/>
      <c r="S759" s="13"/>
      <c r="U759" s="12"/>
      <c r="V759" s="10"/>
      <c r="W759" s="14"/>
    </row>
    <row r="760" spans="2:23" s="9" customFormat="1" ht="17.25" customHeight="1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1"/>
      <c r="M760" s="10"/>
      <c r="N760" s="10"/>
      <c r="O760" s="12"/>
      <c r="P760" s="10"/>
      <c r="R760" s="12"/>
      <c r="S760" s="13"/>
      <c r="U760" s="12"/>
      <c r="V760" s="10"/>
      <c r="W760" s="14"/>
    </row>
    <row r="761" spans="2:23" s="9" customFormat="1" ht="17.25" customHeight="1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1"/>
      <c r="M761" s="10"/>
      <c r="N761" s="10"/>
      <c r="O761" s="12"/>
      <c r="P761" s="10"/>
      <c r="R761" s="12"/>
      <c r="S761" s="13"/>
      <c r="U761" s="12"/>
      <c r="V761" s="10"/>
      <c r="W761" s="14"/>
    </row>
    <row r="762" spans="2:23" s="9" customFormat="1" ht="17.25" customHeight="1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1"/>
      <c r="M762" s="10"/>
      <c r="N762" s="10"/>
      <c r="O762" s="12"/>
      <c r="P762" s="10"/>
      <c r="R762" s="12"/>
      <c r="S762" s="13"/>
      <c r="U762" s="12"/>
      <c r="V762" s="10"/>
      <c r="W762" s="14"/>
    </row>
    <row r="763" spans="2:23" s="9" customFormat="1" ht="17.25" customHeight="1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1"/>
      <c r="M763" s="10"/>
      <c r="N763" s="10"/>
      <c r="O763" s="12"/>
      <c r="P763" s="10"/>
      <c r="R763" s="12"/>
      <c r="S763" s="13"/>
      <c r="U763" s="12"/>
      <c r="V763" s="10"/>
      <c r="W763" s="14"/>
    </row>
    <row r="764" spans="2:23" s="9" customFormat="1" ht="17.25" customHeight="1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1"/>
      <c r="M764" s="10"/>
      <c r="N764" s="10"/>
      <c r="O764" s="12"/>
      <c r="P764" s="10"/>
      <c r="R764" s="12"/>
      <c r="S764" s="13"/>
      <c r="U764" s="12"/>
      <c r="V764" s="10"/>
      <c r="W764" s="14"/>
    </row>
    <row r="765" spans="2:23" s="9" customFormat="1" ht="17.25" customHeight="1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1"/>
      <c r="M765" s="10"/>
      <c r="N765" s="10"/>
      <c r="O765" s="12"/>
      <c r="P765" s="10"/>
      <c r="R765" s="12"/>
      <c r="S765" s="13"/>
      <c r="U765" s="12"/>
      <c r="V765" s="10"/>
      <c r="W765" s="14"/>
    </row>
    <row r="766" spans="2:23" s="9" customFormat="1" ht="17.25" customHeight="1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1"/>
      <c r="M766" s="10"/>
      <c r="N766" s="10"/>
      <c r="O766" s="12"/>
      <c r="P766" s="10"/>
      <c r="R766" s="12"/>
      <c r="S766" s="13"/>
      <c r="U766" s="12"/>
      <c r="V766" s="10"/>
      <c r="W766" s="14"/>
    </row>
    <row r="767" spans="2:23" s="9" customFormat="1" ht="17.25" customHeight="1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1"/>
      <c r="M767" s="10"/>
      <c r="N767" s="10"/>
      <c r="O767" s="12"/>
      <c r="P767" s="10"/>
      <c r="R767" s="12"/>
      <c r="S767" s="13"/>
      <c r="U767" s="12"/>
      <c r="V767" s="10"/>
      <c r="W767" s="14"/>
    </row>
    <row r="768" spans="2:23" s="9" customFormat="1" ht="17.25" customHeight="1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1"/>
      <c r="M768" s="10"/>
      <c r="N768" s="10"/>
      <c r="O768" s="12"/>
      <c r="P768" s="10"/>
      <c r="R768" s="12"/>
      <c r="S768" s="13"/>
      <c r="U768" s="12"/>
      <c r="V768" s="10"/>
      <c r="W768" s="14"/>
    </row>
    <row r="769" spans="2:23" s="9" customFormat="1" ht="17.25" customHeight="1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1"/>
      <c r="M769" s="10"/>
      <c r="N769" s="10"/>
      <c r="O769" s="12"/>
      <c r="P769" s="10"/>
      <c r="R769" s="12"/>
      <c r="S769" s="13"/>
      <c r="U769" s="12"/>
      <c r="V769" s="10"/>
      <c r="W769" s="14"/>
    </row>
    <row r="770" spans="2:23" s="9" customFormat="1" ht="17.25" customHeight="1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1"/>
      <c r="M770" s="10"/>
      <c r="N770" s="10"/>
      <c r="O770" s="12"/>
      <c r="P770" s="10"/>
      <c r="R770" s="12"/>
      <c r="S770" s="13"/>
      <c r="U770" s="12"/>
      <c r="V770" s="10"/>
      <c r="W770" s="14"/>
    </row>
    <row r="771" spans="2:23" s="9" customFormat="1" ht="17.25" customHeight="1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1"/>
      <c r="M771" s="10"/>
      <c r="N771" s="10"/>
      <c r="O771" s="12"/>
      <c r="P771" s="10"/>
      <c r="R771" s="12"/>
      <c r="S771" s="13"/>
      <c r="U771" s="12"/>
      <c r="V771" s="10"/>
      <c r="W771" s="14"/>
    </row>
    <row r="772" spans="2:23" s="9" customFormat="1" ht="17.25" customHeight="1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1"/>
      <c r="M772" s="10"/>
      <c r="N772" s="10"/>
      <c r="O772" s="12"/>
      <c r="P772" s="10"/>
      <c r="R772" s="12"/>
      <c r="S772" s="13"/>
      <c r="U772" s="12"/>
      <c r="V772" s="10"/>
      <c r="W772" s="14"/>
    </row>
    <row r="773" spans="2:23" s="9" customFormat="1" ht="17.25" customHeight="1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1"/>
      <c r="M773" s="10"/>
      <c r="N773" s="10"/>
      <c r="O773" s="12"/>
      <c r="P773" s="10"/>
      <c r="R773" s="12"/>
      <c r="S773" s="13"/>
      <c r="U773" s="12"/>
      <c r="V773" s="10"/>
      <c r="W773" s="14"/>
    </row>
    <row r="774" spans="2:23" s="9" customFormat="1" ht="17.25" customHeight="1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1"/>
      <c r="M774" s="10"/>
      <c r="N774" s="10"/>
      <c r="O774" s="12"/>
      <c r="P774" s="10"/>
      <c r="R774" s="12"/>
      <c r="S774" s="13"/>
      <c r="U774" s="12"/>
      <c r="V774" s="10"/>
      <c r="W774" s="14"/>
    </row>
    <row r="775" spans="2:23" s="9" customFormat="1" ht="17.25" customHeight="1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1"/>
      <c r="M775" s="10"/>
      <c r="N775" s="10"/>
      <c r="O775" s="12"/>
      <c r="P775" s="10"/>
      <c r="R775" s="12"/>
      <c r="S775" s="13"/>
      <c r="U775" s="12"/>
      <c r="V775" s="10"/>
      <c r="W775" s="14"/>
    </row>
    <row r="776" spans="2:23" s="9" customFormat="1" ht="17.25" customHeight="1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1"/>
      <c r="M776" s="10"/>
      <c r="N776" s="10"/>
      <c r="O776" s="12"/>
      <c r="P776" s="10"/>
      <c r="R776" s="12"/>
      <c r="S776" s="13"/>
      <c r="U776" s="12"/>
      <c r="V776" s="10"/>
      <c r="W776" s="14"/>
    </row>
    <row r="777" spans="2:23" s="9" customFormat="1" ht="17.25" customHeight="1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1"/>
      <c r="M777" s="10"/>
      <c r="N777" s="10"/>
      <c r="O777" s="12"/>
      <c r="P777" s="10"/>
      <c r="R777" s="12"/>
      <c r="S777" s="13"/>
      <c r="U777" s="12"/>
      <c r="V777" s="10"/>
      <c r="W777" s="14"/>
    </row>
    <row r="778" spans="2:23" s="9" customFormat="1" ht="17.25" customHeight="1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1"/>
      <c r="M778" s="10"/>
      <c r="N778" s="10"/>
      <c r="O778" s="12"/>
      <c r="P778" s="10"/>
      <c r="R778" s="12"/>
      <c r="S778" s="13"/>
      <c r="U778" s="12"/>
      <c r="V778" s="10"/>
      <c r="W778" s="14"/>
    </row>
    <row r="779" spans="2:23" s="9" customFormat="1" ht="17.25" customHeight="1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1"/>
      <c r="M779" s="10"/>
      <c r="N779" s="10"/>
      <c r="O779" s="12"/>
      <c r="P779" s="10"/>
      <c r="R779" s="12"/>
      <c r="S779" s="13"/>
      <c r="U779" s="12"/>
      <c r="V779" s="10"/>
      <c r="W779" s="14"/>
    </row>
    <row r="780" spans="2:23" s="9" customFormat="1" ht="17.25" customHeight="1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1"/>
      <c r="M780" s="10"/>
      <c r="N780" s="10"/>
      <c r="O780" s="12"/>
      <c r="P780" s="10"/>
      <c r="R780" s="12"/>
      <c r="S780" s="13"/>
      <c r="U780" s="12"/>
      <c r="V780" s="10"/>
      <c r="W780" s="14"/>
    </row>
    <row r="781" spans="2:23" s="9" customFormat="1" ht="17.25" customHeight="1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1"/>
      <c r="M781" s="10"/>
      <c r="N781" s="10"/>
      <c r="O781" s="12"/>
      <c r="P781" s="10"/>
      <c r="R781" s="12"/>
      <c r="S781" s="13"/>
      <c r="U781" s="12"/>
      <c r="V781" s="10"/>
      <c r="W781" s="14"/>
    </row>
    <row r="782" spans="2:23" s="9" customFormat="1" ht="17.25" customHeight="1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1"/>
      <c r="M782" s="10"/>
      <c r="N782" s="10"/>
      <c r="O782" s="12"/>
      <c r="P782" s="10"/>
      <c r="R782" s="12"/>
      <c r="S782" s="13"/>
      <c r="U782" s="12"/>
      <c r="V782" s="10"/>
      <c r="W782" s="14"/>
    </row>
    <row r="783" spans="2:23" s="9" customFormat="1" ht="17.25" customHeight="1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1"/>
      <c r="M783" s="10"/>
      <c r="N783" s="10"/>
      <c r="O783" s="12"/>
      <c r="P783" s="10"/>
      <c r="R783" s="12"/>
      <c r="S783" s="13"/>
      <c r="U783" s="12"/>
      <c r="V783" s="10"/>
      <c r="W783" s="14"/>
    </row>
    <row r="784" spans="2:23" s="9" customFormat="1" ht="17.25" customHeight="1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1"/>
      <c r="M784" s="10"/>
      <c r="N784" s="10"/>
      <c r="O784" s="12"/>
      <c r="P784" s="10"/>
      <c r="R784" s="12"/>
      <c r="S784" s="13"/>
      <c r="U784" s="12"/>
      <c r="V784" s="10"/>
      <c r="W784" s="14"/>
    </row>
    <row r="785" spans="2:23" s="9" customFormat="1" ht="17.25" customHeight="1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1"/>
      <c r="M785" s="10"/>
      <c r="N785" s="10"/>
      <c r="O785" s="12"/>
      <c r="P785" s="10"/>
      <c r="R785" s="12"/>
      <c r="S785" s="13"/>
      <c r="U785" s="12"/>
      <c r="V785" s="10"/>
      <c r="W785" s="14"/>
    </row>
    <row r="786" spans="2:23" s="9" customFormat="1" ht="17.25" customHeight="1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1"/>
      <c r="M786" s="10"/>
      <c r="N786" s="10"/>
      <c r="O786" s="12"/>
      <c r="P786" s="10"/>
      <c r="R786" s="12"/>
      <c r="S786" s="13"/>
      <c r="U786" s="12"/>
      <c r="V786" s="10"/>
      <c r="W786" s="14"/>
    </row>
    <row r="787" spans="2:23" s="9" customFormat="1" ht="17.25" customHeight="1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1"/>
      <c r="M787" s="10"/>
      <c r="N787" s="10"/>
      <c r="O787" s="12"/>
      <c r="P787" s="10"/>
      <c r="R787" s="12"/>
      <c r="S787" s="13"/>
      <c r="U787" s="12"/>
      <c r="V787" s="10"/>
      <c r="W787" s="14"/>
    </row>
    <row r="788" spans="2:23" s="9" customFormat="1" ht="17.25" customHeight="1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1"/>
      <c r="M788" s="10"/>
      <c r="N788" s="10"/>
      <c r="O788" s="12"/>
      <c r="P788" s="10"/>
      <c r="R788" s="12"/>
      <c r="S788" s="13"/>
      <c r="U788" s="12"/>
      <c r="V788" s="10"/>
      <c r="W788" s="14"/>
    </row>
    <row r="789" spans="2:23" s="9" customFormat="1" ht="17.25" customHeight="1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1"/>
      <c r="M789" s="10"/>
      <c r="N789" s="10"/>
      <c r="O789" s="12"/>
      <c r="P789" s="10"/>
      <c r="R789" s="12"/>
      <c r="S789" s="13"/>
      <c r="U789" s="12"/>
      <c r="V789" s="10"/>
      <c r="W789" s="14"/>
    </row>
    <row r="790" spans="2:23" s="9" customFormat="1" ht="17.25" customHeight="1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1"/>
      <c r="M790" s="10"/>
      <c r="N790" s="10"/>
      <c r="O790" s="12"/>
      <c r="P790" s="10"/>
      <c r="R790" s="12"/>
      <c r="S790" s="13"/>
      <c r="U790" s="12"/>
      <c r="V790" s="10"/>
      <c r="W790" s="14"/>
    </row>
    <row r="791" spans="2:23" s="9" customFormat="1" ht="17.25" customHeight="1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1"/>
      <c r="M791" s="10"/>
      <c r="N791" s="10"/>
      <c r="O791" s="12"/>
      <c r="P791" s="10"/>
      <c r="R791" s="12"/>
      <c r="S791" s="13"/>
      <c r="U791" s="12"/>
      <c r="V791" s="10"/>
      <c r="W791" s="14"/>
    </row>
    <row r="792" spans="2:23" s="9" customFormat="1" ht="17.25" customHeight="1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1"/>
      <c r="M792" s="10"/>
      <c r="N792" s="10"/>
      <c r="O792" s="12"/>
      <c r="P792" s="10"/>
      <c r="R792" s="12"/>
      <c r="S792" s="13"/>
      <c r="U792" s="12"/>
      <c r="V792" s="10"/>
      <c r="W792" s="14"/>
    </row>
    <row r="793" spans="2:23" s="9" customFormat="1" ht="17.25" customHeight="1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1"/>
      <c r="M793" s="10"/>
      <c r="N793" s="10"/>
      <c r="O793" s="12"/>
      <c r="P793" s="10"/>
      <c r="R793" s="12"/>
      <c r="S793" s="13"/>
      <c r="U793" s="12"/>
      <c r="V793" s="10"/>
      <c r="W793" s="14"/>
    </row>
    <row r="794" spans="2:23" s="9" customFormat="1" ht="17.25" customHeight="1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1"/>
      <c r="M794" s="10"/>
      <c r="N794" s="10"/>
      <c r="O794" s="12"/>
      <c r="P794" s="10"/>
      <c r="R794" s="12"/>
      <c r="S794" s="13"/>
      <c r="U794" s="12"/>
      <c r="V794" s="10"/>
      <c r="W794" s="14"/>
    </row>
    <row r="795" spans="2:23" s="9" customFormat="1" ht="17.25" customHeight="1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1"/>
      <c r="M795" s="10"/>
      <c r="N795" s="10"/>
      <c r="O795" s="12"/>
      <c r="P795" s="10"/>
      <c r="R795" s="12"/>
      <c r="S795" s="13"/>
      <c r="U795" s="12"/>
      <c r="V795" s="10"/>
      <c r="W795" s="14"/>
    </row>
    <row r="796" spans="2:23" s="9" customFormat="1" ht="17.25" customHeight="1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1"/>
      <c r="M796" s="10"/>
      <c r="N796" s="10"/>
      <c r="O796" s="12"/>
      <c r="P796" s="10"/>
      <c r="R796" s="12"/>
      <c r="S796" s="13"/>
      <c r="U796" s="12"/>
      <c r="V796" s="10"/>
      <c r="W796" s="14"/>
    </row>
    <row r="797" spans="2:23" s="9" customFormat="1" ht="17.25" customHeight="1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1"/>
      <c r="M797" s="10"/>
      <c r="N797" s="10"/>
      <c r="O797" s="12"/>
      <c r="P797" s="10"/>
      <c r="R797" s="12"/>
      <c r="S797" s="13"/>
      <c r="U797" s="12"/>
      <c r="V797" s="10"/>
      <c r="W797" s="14"/>
    </row>
    <row r="798" spans="2:23" s="9" customFormat="1" ht="17.25" customHeight="1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1"/>
      <c r="M798" s="10"/>
      <c r="N798" s="10"/>
      <c r="O798" s="12"/>
      <c r="P798" s="10"/>
      <c r="R798" s="12"/>
      <c r="S798" s="13"/>
      <c r="U798" s="12"/>
      <c r="V798" s="10"/>
      <c r="W798" s="14"/>
    </row>
    <row r="799" spans="2:23" s="9" customFormat="1" ht="17.25" customHeight="1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1"/>
      <c r="M799" s="10"/>
      <c r="N799" s="10"/>
      <c r="O799" s="12"/>
      <c r="P799" s="10"/>
      <c r="R799" s="12"/>
      <c r="S799" s="13"/>
      <c r="U799" s="12"/>
      <c r="V799" s="10"/>
      <c r="W799" s="14"/>
    </row>
    <row r="800" spans="2:23" s="9" customFormat="1" ht="17.25" customHeight="1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1"/>
      <c r="M800" s="10"/>
      <c r="N800" s="10"/>
      <c r="O800" s="12"/>
      <c r="P800" s="10"/>
      <c r="R800" s="12"/>
      <c r="S800" s="13"/>
      <c r="U800" s="12"/>
      <c r="V800" s="10"/>
      <c r="W800" s="14"/>
    </row>
    <row r="801" spans="2:23" s="9" customFormat="1" ht="17.25" customHeight="1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1"/>
      <c r="M801" s="10"/>
      <c r="N801" s="10"/>
      <c r="O801" s="12"/>
      <c r="P801" s="10"/>
      <c r="R801" s="12"/>
      <c r="S801" s="13"/>
      <c r="U801" s="12"/>
      <c r="V801" s="10"/>
      <c r="W801" s="14"/>
    </row>
    <row r="802" spans="2:23" s="9" customFormat="1" ht="17.25" customHeight="1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1"/>
      <c r="M802" s="10"/>
      <c r="N802" s="10"/>
      <c r="O802" s="12"/>
      <c r="P802" s="10"/>
      <c r="R802" s="12"/>
      <c r="S802" s="13"/>
      <c r="U802" s="12"/>
      <c r="V802" s="10"/>
      <c r="W802" s="14"/>
    </row>
    <row r="803" spans="2:23" s="9" customFormat="1" ht="17.25" customHeight="1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1"/>
      <c r="M803" s="10"/>
      <c r="N803" s="10"/>
      <c r="O803" s="12"/>
      <c r="P803" s="10"/>
      <c r="R803" s="12"/>
      <c r="S803" s="13"/>
      <c r="U803" s="12"/>
      <c r="V803" s="10"/>
      <c r="W803" s="14"/>
    </row>
    <row r="804" spans="2:23" s="9" customFormat="1" ht="17.25" customHeight="1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1"/>
      <c r="M804" s="10"/>
      <c r="N804" s="10"/>
      <c r="O804" s="12"/>
      <c r="P804" s="10"/>
      <c r="R804" s="12"/>
      <c r="S804" s="13"/>
      <c r="U804" s="12"/>
      <c r="V804" s="10"/>
      <c r="W804" s="14"/>
    </row>
    <row r="805" spans="2:23" s="9" customFormat="1" ht="17.25" customHeight="1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1"/>
      <c r="M805" s="10"/>
      <c r="N805" s="10"/>
      <c r="O805" s="12"/>
      <c r="P805" s="10"/>
      <c r="R805" s="12"/>
      <c r="S805" s="13"/>
      <c r="U805" s="12"/>
      <c r="V805" s="10"/>
      <c r="W805" s="14"/>
    </row>
    <row r="806" spans="2:23" s="9" customFormat="1" ht="17.25" customHeight="1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1"/>
      <c r="M806" s="10"/>
      <c r="N806" s="10"/>
      <c r="O806" s="12"/>
      <c r="P806" s="10"/>
      <c r="R806" s="12"/>
      <c r="S806" s="13"/>
      <c r="U806" s="12"/>
      <c r="V806" s="10"/>
      <c r="W806" s="14"/>
    </row>
    <row r="807" spans="2:23" s="9" customFormat="1" ht="17.25" customHeight="1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1"/>
      <c r="M807" s="10"/>
      <c r="N807" s="10"/>
      <c r="O807" s="12"/>
      <c r="P807" s="10"/>
      <c r="R807" s="12"/>
      <c r="S807" s="13"/>
      <c r="U807" s="12"/>
      <c r="V807" s="10"/>
      <c r="W807" s="14"/>
    </row>
    <row r="808" spans="2:23" s="9" customFormat="1" ht="17.25" customHeight="1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1"/>
      <c r="M808" s="10"/>
      <c r="N808" s="10"/>
      <c r="O808" s="12"/>
      <c r="P808" s="10"/>
      <c r="R808" s="12"/>
      <c r="S808" s="13"/>
      <c r="U808" s="12"/>
      <c r="V808" s="10"/>
      <c r="W808" s="14"/>
    </row>
    <row r="809" spans="2:23" s="9" customFormat="1" ht="17.25" customHeight="1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1"/>
      <c r="M809" s="10"/>
      <c r="N809" s="10"/>
      <c r="O809" s="12"/>
      <c r="P809" s="10"/>
      <c r="R809" s="12"/>
      <c r="S809" s="13"/>
      <c r="U809" s="12"/>
      <c r="V809" s="10"/>
      <c r="W809" s="14"/>
    </row>
    <row r="810" spans="2:23" s="9" customFormat="1" ht="17.25" customHeight="1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1"/>
      <c r="M810" s="10"/>
      <c r="N810" s="10"/>
      <c r="O810" s="12"/>
      <c r="P810" s="10"/>
      <c r="R810" s="12"/>
      <c r="S810" s="13"/>
      <c r="U810" s="12"/>
      <c r="V810" s="10"/>
      <c r="W810" s="14"/>
    </row>
    <row r="811" spans="2:23" s="9" customFormat="1" ht="17.25" customHeight="1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1"/>
      <c r="M811" s="10"/>
      <c r="N811" s="10"/>
      <c r="O811" s="12"/>
      <c r="P811" s="10"/>
      <c r="R811" s="12"/>
      <c r="S811" s="13"/>
      <c r="U811" s="12"/>
      <c r="V811" s="10"/>
      <c r="W811" s="14"/>
    </row>
    <row r="812" spans="2:23" s="9" customFormat="1" ht="17.25" customHeight="1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1"/>
      <c r="M812" s="10"/>
      <c r="N812" s="10"/>
      <c r="O812" s="12"/>
      <c r="P812" s="10"/>
      <c r="R812" s="12"/>
      <c r="S812" s="13"/>
      <c r="U812" s="12"/>
      <c r="V812" s="10"/>
      <c r="W812" s="14"/>
    </row>
    <row r="813" spans="2:23" s="9" customFormat="1" ht="17.25" customHeight="1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1"/>
      <c r="M813" s="10"/>
      <c r="N813" s="10"/>
      <c r="O813" s="12"/>
      <c r="P813" s="10"/>
      <c r="R813" s="12"/>
      <c r="S813" s="13"/>
      <c r="U813" s="12"/>
      <c r="V813" s="10"/>
      <c r="W813" s="14"/>
    </row>
    <row r="814" spans="2:23" s="9" customFormat="1" ht="17.25" customHeight="1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1"/>
      <c r="M814" s="10"/>
      <c r="N814" s="10"/>
      <c r="O814" s="12"/>
      <c r="P814" s="10"/>
      <c r="R814" s="12"/>
      <c r="S814" s="13"/>
      <c r="U814" s="12"/>
      <c r="V814" s="10"/>
      <c r="W814" s="14"/>
    </row>
    <row r="815" spans="2:23" s="9" customFormat="1" ht="17.25" customHeight="1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1"/>
      <c r="M815" s="10"/>
      <c r="N815" s="10"/>
      <c r="O815" s="12"/>
      <c r="P815" s="10"/>
      <c r="R815" s="12"/>
      <c r="S815" s="13"/>
      <c r="U815" s="12"/>
      <c r="V815" s="10"/>
      <c r="W815" s="14"/>
    </row>
    <row r="816" spans="2:23" s="9" customFormat="1" ht="17.25" customHeight="1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1"/>
      <c r="M816" s="10"/>
      <c r="N816" s="10"/>
      <c r="O816" s="12"/>
      <c r="P816" s="10"/>
      <c r="R816" s="12"/>
      <c r="S816" s="13"/>
      <c r="U816" s="12"/>
      <c r="V816" s="10"/>
      <c r="W816" s="14"/>
    </row>
    <row r="817" spans="2:23" s="9" customFormat="1" ht="17.25" customHeight="1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1"/>
      <c r="M817" s="10"/>
      <c r="N817" s="10"/>
      <c r="O817" s="12"/>
      <c r="P817" s="10"/>
      <c r="R817" s="12"/>
      <c r="S817" s="13"/>
      <c r="U817" s="12"/>
      <c r="V817" s="10"/>
      <c r="W817" s="14"/>
    </row>
    <row r="818" spans="2:23" s="9" customFormat="1" ht="17.25" customHeight="1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1"/>
      <c r="M818" s="10"/>
      <c r="N818" s="10"/>
      <c r="O818" s="12"/>
      <c r="P818" s="10"/>
      <c r="R818" s="12"/>
      <c r="S818" s="13"/>
      <c r="U818" s="12"/>
      <c r="V818" s="10"/>
      <c r="W818" s="14"/>
    </row>
    <row r="819" spans="2:23" s="9" customFormat="1" ht="17.25" customHeight="1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1"/>
      <c r="M819" s="10"/>
      <c r="N819" s="10"/>
      <c r="O819" s="12"/>
      <c r="P819" s="10"/>
      <c r="R819" s="12"/>
      <c r="S819" s="13"/>
      <c r="U819" s="12"/>
      <c r="V819" s="10"/>
      <c r="W819" s="14"/>
    </row>
    <row r="820" spans="2:23" s="9" customFormat="1" ht="17.25" customHeight="1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1"/>
      <c r="M820" s="10"/>
      <c r="N820" s="10"/>
      <c r="O820" s="12"/>
      <c r="P820" s="10"/>
      <c r="R820" s="12"/>
      <c r="S820" s="13"/>
      <c r="U820" s="12"/>
      <c r="V820" s="10"/>
      <c r="W820" s="14"/>
    </row>
    <row r="821" spans="2:23" s="9" customFormat="1" ht="17.25" customHeight="1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1"/>
      <c r="M821" s="10"/>
      <c r="N821" s="10"/>
      <c r="O821" s="12"/>
      <c r="P821" s="10"/>
      <c r="R821" s="12"/>
      <c r="S821" s="13"/>
      <c r="U821" s="12"/>
      <c r="V821" s="10"/>
      <c r="W821" s="14"/>
    </row>
    <row r="822" spans="2:23" s="9" customFormat="1" ht="17.25" customHeight="1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1"/>
      <c r="M822" s="10"/>
      <c r="N822" s="10"/>
      <c r="O822" s="12"/>
      <c r="P822" s="10"/>
      <c r="R822" s="12"/>
      <c r="S822" s="13"/>
      <c r="U822" s="12"/>
      <c r="V822" s="10"/>
      <c r="W822" s="14"/>
    </row>
    <row r="823" spans="2:23" s="9" customFormat="1" ht="17.25" customHeight="1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1"/>
      <c r="M823" s="10"/>
      <c r="N823" s="10"/>
      <c r="O823" s="12"/>
      <c r="P823" s="10"/>
      <c r="R823" s="12"/>
      <c r="S823" s="13"/>
      <c r="U823" s="12"/>
      <c r="V823" s="10"/>
      <c r="W823" s="14"/>
    </row>
    <row r="824" spans="2:23" s="9" customFormat="1" ht="17.25" customHeight="1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1"/>
      <c r="M824" s="10"/>
      <c r="N824" s="10"/>
      <c r="O824" s="12"/>
      <c r="P824" s="10"/>
      <c r="R824" s="12"/>
      <c r="S824" s="13"/>
      <c r="U824" s="12"/>
      <c r="V824" s="10"/>
      <c r="W824" s="14"/>
    </row>
    <row r="825" spans="2:23" s="9" customFormat="1" ht="17.25" customHeight="1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1"/>
      <c r="M825" s="10"/>
      <c r="N825" s="10"/>
      <c r="O825" s="12"/>
      <c r="P825" s="10"/>
      <c r="R825" s="12"/>
      <c r="S825" s="13"/>
      <c r="U825" s="12"/>
      <c r="V825" s="10"/>
      <c r="W825" s="14"/>
    </row>
    <row r="826" spans="2:23" s="9" customFormat="1" ht="17.25" customHeight="1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1"/>
      <c r="M826" s="10"/>
      <c r="N826" s="10"/>
      <c r="O826" s="12"/>
      <c r="P826" s="10"/>
      <c r="R826" s="12"/>
      <c r="S826" s="13"/>
      <c r="U826" s="12"/>
      <c r="V826" s="10"/>
      <c r="W826" s="14"/>
    </row>
    <row r="827" spans="2:23" s="9" customFormat="1" ht="17.25" customHeight="1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1"/>
      <c r="M827" s="10"/>
      <c r="N827" s="10"/>
      <c r="O827" s="12"/>
      <c r="P827" s="10"/>
      <c r="R827" s="12"/>
      <c r="S827" s="13"/>
      <c r="U827" s="12"/>
      <c r="V827" s="10"/>
      <c r="W827" s="14"/>
    </row>
    <row r="828" spans="2:23" s="9" customFormat="1" ht="17.25" customHeight="1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1"/>
      <c r="M828" s="10"/>
      <c r="N828" s="10"/>
      <c r="O828" s="12"/>
      <c r="P828" s="10"/>
      <c r="R828" s="12"/>
      <c r="S828" s="13"/>
      <c r="U828" s="12"/>
      <c r="V828" s="10"/>
      <c r="W828" s="14"/>
    </row>
    <row r="829" spans="2:23" s="9" customFormat="1" ht="17.25" customHeight="1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1"/>
      <c r="M829" s="10"/>
      <c r="N829" s="10"/>
      <c r="O829" s="12"/>
      <c r="P829" s="10"/>
      <c r="R829" s="12"/>
      <c r="S829" s="13"/>
      <c r="U829" s="12"/>
      <c r="V829" s="10"/>
      <c r="W829" s="14"/>
    </row>
    <row r="830" spans="2:23" s="9" customFormat="1" ht="17.25" customHeight="1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1"/>
      <c r="M830" s="10"/>
      <c r="N830" s="10"/>
      <c r="O830" s="12"/>
      <c r="P830" s="10"/>
      <c r="R830" s="12"/>
      <c r="S830" s="13"/>
      <c r="U830" s="12"/>
      <c r="V830" s="10"/>
      <c r="W830" s="14"/>
    </row>
    <row r="831" spans="2:23" s="9" customFormat="1" ht="17.25" customHeight="1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1"/>
      <c r="M831" s="10"/>
      <c r="N831" s="10"/>
      <c r="O831" s="12"/>
      <c r="P831" s="10"/>
      <c r="R831" s="12"/>
      <c r="S831" s="13"/>
      <c r="U831" s="12"/>
      <c r="V831" s="10"/>
      <c r="W831" s="14"/>
    </row>
    <row r="832" spans="2:23" s="9" customFormat="1" ht="17.25" customHeight="1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1"/>
      <c r="M832" s="10"/>
      <c r="N832" s="10"/>
      <c r="O832" s="12"/>
      <c r="P832" s="10"/>
      <c r="R832" s="12"/>
      <c r="S832" s="13"/>
      <c r="U832" s="12"/>
      <c r="V832" s="10"/>
      <c r="W832" s="14"/>
    </row>
    <row r="833" spans="2:23" s="9" customFormat="1" ht="17.25" customHeight="1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1"/>
      <c r="M833" s="10"/>
      <c r="N833" s="10"/>
      <c r="O833" s="12"/>
      <c r="P833" s="10"/>
      <c r="R833" s="12"/>
      <c r="S833" s="13"/>
      <c r="U833" s="12"/>
      <c r="V833" s="10"/>
      <c r="W833" s="14"/>
    </row>
    <row r="834" spans="2:23" s="9" customFormat="1" ht="17.25" customHeight="1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1"/>
      <c r="M834" s="10"/>
      <c r="N834" s="10"/>
      <c r="O834" s="12"/>
      <c r="P834" s="10"/>
      <c r="R834" s="12"/>
      <c r="S834" s="13"/>
      <c r="U834" s="12"/>
      <c r="V834" s="10"/>
      <c r="W834" s="14"/>
    </row>
    <row r="835" spans="2:23" s="9" customFormat="1" ht="17.25" customHeight="1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1"/>
      <c r="M835" s="10"/>
      <c r="N835" s="10"/>
      <c r="O835" s="12"/>
      <c r="P835" s="10"/>
      <c r="R835" s="12"/>
      <c r="S835" s="13"/>
      <c r="U835" s="12"/>
      <c r="V835" s="10"/>
      <c r="W835" s="14"/>
    </row>
    <row r="836" spans="2:23" s="9" customFormat="1" ht="17.25" customHeight="1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1"/>
      <c r="M836" s="10"/>
      <c r="N836" s="10"/>
      <c r="O836" s="12"/>
      <c r="P836" s="10"/>
      <c r="R836" s="12"/>
      <c r="S836" s="13"/>
      <c r="U836" s="12"/>
      <c r="V836" s="10"/>
      <c r="W836" s="14"/>
    </row>
    <row r="837" spans="2:23" s="9" customFormat="1" ht="17.25" customHeight="1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1"/>
      <c r="M837" s="10"/>
      <c r="N837" s="10"/>
      <c r="O837" s="12"/>
      <c r="P837" s="10"/>
      <c r="R837" s="12"/>
      <c r="S837" s="13"/>
      <c r="U837" s="12"/>
      <c r="V837" s="10"/>
      <c r="W837" s="14"/>
    </row>
    <row r="838" spans="2:23" s="9" customFormat="1" ht="17.25" customHeight="1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1"/>
      <c r="M838" s="10"/>
      <c r="N838" s="10"/>
      <c r="O838" s="12"/>
      <c r="P838" s="10"/>
      <c r="R838" s="12"/>
      <c r="S838" s="13"/>
      <c r="U838" s="12"/>
      <c r="V838" s="10"/>
      <c r="W838" s="14"/>
    </row>
    <row r="839" spans="2:23" s="9" customFormat="1" ht="17.25" customHeight="1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1"/>
      <c r="M839" s="10"/>
      <c r="N839" s="10"/>
      <c r="O839" s="12"/>
      <c r="P839" s="10"/>
      <c r="R839" s="12"/>
      <c r="S839" s="13"/>
      <c r="U839" s="12"/>
      <c r="V839" s="10"/>
      <c r="W839" s="14"/>
    </row>
    <row r="840" spans="2:23" s="9" customFormat="1" ht="17.25" customHeight="1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1"/>
      <c r="M840" s="10"/>
      <c r="N840" s="10"/>
      <c r="O840" s="12"/>
      <c r="P840" s="10"/>
      <c r="R840" s="12"/>
      <c r="S840" s="13"/>
      <c r="U840" s="12"/>
      <c r="V840" s="10"/>
      <c r="W840" s="14"/>
    </row>
    <row r="841" spans="2:23" s="9" customFormat="1" ht="17.25" customHeight="1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1"/>
      <c r="M841" s="10"/>
      <c r="N841" s="10"/>
      <c r="O841" s="12"/>
      <c r="P841" s="10"/>
      <c r="R841" s="12"/>
      <c r="S841" s="13"/>
      <c r="U841" s="12"/>
      <c r="V841" s="10"/>
      <c r="W841" s="14"/>
    </row>
    <row r="842" spans="2:23" s="9" customFormat="1" ht="17.25" customHeight="1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1"/>
      <c r="M842" s="10"/>
      <c r="N842" s="10"/>
      <c r="O842" s="12"/>
      <c r="P842" s="10"/>
      <c r="R842" s="12"/>
      <c r="S842" s="13"/>
      <c r="U842" s="12"/>
      <c r="V842" s="10"/>
      <c r="W842" s="14"/>
    </row>
    <row r="843" spans="2:23" s="9" customFormat="1" ht="17.25" customHeight="1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1"/>
      <c r="M843" s="10"/>
      <c r="N843" s="10"/>
      <c r="O843" s="12"/>
      <c r="P843" s="10"/>
      <c r="R843" s="12"/>
      <c r="S843" s="13"/>
      <c r="U843" s="12"/>
      <c r="V843" s="10"/>
      <c r="W843" s="14"/>
    </row>
    <row r="844" spans="2:23" s="9" customFormat="1" ht="17.25" customHeight="1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1"/>
      <c r="M844" s="10"/>
      <c r="N844" s="10"/>
      <c r="O844" s="12"/>
      <c r="P844" s="10"/>
      <c r="R844" s="12"/>
      <c r="S844" s="13"/>
      <c r="U844" s="12"/>
      <c r="V844" s="10"/>
      <c r="W844" s="14"/>
    </row>
    <row r="845" spans="2:23" s="9" customFormat="1" ht="17.25" customHeight="1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1"/>
      <c r="M845" s="10"/>
      <c r="N845" s="10"/>
      <c r="O845" s="12"/>
      <c r="P845" s="10"/>
      <c r="R845" s="12"/>
      <c r="S845" s="13"/>
      <c r="U845" s="12"/>
      <c r="V845" s="10"/>
      <c r="W845" s="14"/>
    </row>
    <row r="846" spans="2:23" s="9" customFormat="1" ht="17.25" customHeight="1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1"/>
      <c r="M846" s="10"/>
      <c r="N846" s="10"/>
      <c r="O846" s="12"/>
      <c r="P846" s="10"/>
      <c r="R846" s="12"/>
      <c r="S846" s="13"/>
      <c r="U846" s="12"/>
      <c r="V846" s="10"/>
      <c r="W846" s="14"/>
    </row>
    <row r="847" spans="2:23" s="9" customFormat="1" ht="17.25" customHeight="1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1"/>
      <c r="M847" s="10"/>
      <c r="N847" s="10"/>
      <c r="O847" s="12"/>
      <c r="P847" s="10"/>
      <c r="R847" s="12"/>
      <c r="S847" s="13"/>
      <c r="U847" s="12"/>
      <c r="V847" s="10"/>
      <c r="W847" s="14"/>
    </row>
    <row r="848" spans="2:23" s="9" customFormat="1" ht="17.25" customHeight="1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1"/>
      <c r="M848" s="10"/>
      <c r="N848" s="10"/>
      <c r="O848" s="12"/>
      <c r="P848" s="10"/>
      <c r="R848" s="12"/>
      <c r="S848" s="13"/>
      <c r="U848" s="12"/>
      <c r="V848" s="10"/>
      <c r="W848" s="14"/>
    </row>
    <row r="849" spans="2:23" s="9" customFormat="1" ht="17.25" customHeight="1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1"/>
      <c r="M849" s="10"/>
      <c r="N849" s="10"/>
      <c r="O849" s="12"/>
      <c r="P849" s="10"/>
      <c r="R849" s="12"/>
      <c r="S849" s="13"/>
      <c r="U849" s="12"/>
      <c r="V849" s="10"/>
      <c r="W849" s="14"/>
    </row>
    <row r="850" spans="2:23" s="9" customFormat="1" ht="17.25" customHeight="1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1"/>
      <c r="M850" s="10"/>
      <c r="N850" s="10"/>
      <c r="O850" s="12"/>
      <c r="P850" s="10"/>
      <c r="R850" s="12"/>
      <c r="S850" s="13"/>
      <c r="U850" s="12"/>
      <c r="V850" s="10"/>
      <c r="W850" s="14"/>
    </row>
    <row r="851" spans="2:23" s="9" customFormat="1" ht="17.25" customHeight="1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1"/>
      <c r="M851" s="10"/>
      <c r="N851" s="10"/>
      <c r="O851" s="12"/>
      <c r="P851" s="10"/>
      <c r="R851" s="12"/>
      <c r="S851" s="13"/>
      <c r="U851" s="12"/>
      <c r="V851" s="10"/>
      <c r="W851" s="14"/>
    </row>
    <row r="852" spans="2:23" s="9" customFormat="1" ht="17.25" customHeight="1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1"/>
      <c r="M852" s="10"/>
      <c r="N852" s="10"/>
      <c r="O852" s="12"/>
      <c r="P852" s="10"/>
      <c r="R852" s="12"/>
      <c r="S852" s="13"/>
      <c r="U852" s="12"/>
      <c r="V852" s="10"/>
      <c r="W852" s="14"/>
    </row>
    <row r="853" spans="2:23" s="9" customFormat="1" ht="17.25" customHeight="1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1"/>
      <c r="M853" s="10"/>
      <c r="N853" s="10"/>
      <c r="O853" s="12"/>
      <c r="P853" s="10"/>
      <c r="R853" s="12"/>
      <c r="S853" s="13"/>
      <c r="U853" s="12"/>
      <c r="V853" s="10"/>
      <c r="W853" s="14"/>
    </row>
    <row r="854" spans="2:23" s="9" customFormat="1" ht="17.25" customHeight="1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1"/>
      <c r="M854" s="10"/>
      <c r="N854" s="10"/>
      <c r="O854" s="12"/>
      <c r="P854" s="10"/>
      <c r="R854" s="12"/>
      <c r="S854" s="13"/>
      <c r="U854" s="12"/>
      <c r="V854" s="10"/>
      <c r="W854" s="14"/>
    </row>
    <row r="855" spans="2:23" s="9" customFormat="1" ht="17.25" customHeight="1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1"/>
      <c r="M855" s="10"/>
      <c r="N855" s="10"/>
      <c r="O855" s="12"/>
      <c r="P855" s="10"/>
      <c r="R855" s="12"/>
      <c r="S855" s="13"/>
      <c r="U855" s="12"/>
      <c r="V855" s="10"/>
      <c r="W855" s="14"/>
    </row>
    <row r="856" spans="2:23" s="9" customFormat="1" ht="17.25" customHeight="1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1"/>
      <c r="M856" s="10"/>
      <c r="N856" s="10"/>
      <c r="O856" s="12"/>
      <c r="P856" s="10"/>
      <c r="R856" s="12"/>
      <c r="S856" s="13"/>
      <c r="U856" s="12"/>
      <c r="V856" s="10"/>
      <c r="W856" s="14"/>
    </row>
    <row r="857" spans="2:23" s="9" customFormat="1" ht="17.25" customHeight="1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1"/>
      <c r="M857" s="10"/>
      <c r="N857" s="10"/>
      <c r="O857" s="12"/>
      <c r="P857" s="10"/>
      <c r="R857" s="12"/>
      <c r="S857" s="13"/>
      <c r="U857" s="12"/>
      <c r="V857" s="10"/>
      <c r="W857" s="14"/>
    </row>
    <row r="858" spans="2:23" s="9" customFormat="1" ht="17.25" customHeight="1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1"/>
      <c r="M858" s="10"/>
      <c r="N858" s="10"/>
      <c r="O858" s="12"/>
      <c r="P858" s="10"/>
      <c r="R858" s="12"/>
      <c r="S858" s="13"/>
      <c r="U858" s="12"/>
      <c r="V858" s="10"/>
      <c r="W858" s="14"/>
    </row>
    <row r="859" spans="2:23" s="9" customFormat="1" ht="17.25" customHeight="1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1"/>
      <c r="M859" s="10"/>
      <c r="N859" s="10"/>
      <c r="O859" s="12"/>
      <c r="P859" s="10"/>
      <c r="R859" s="12"/>
      <c r="S859" s="13"/>
      <c r="U859" s="12"/>
      <c r="V859" s="10"/>
      <c r="W859" s="14"/>
    </row>
    <row r="860" spans="2:23" s="9" customFormat="1" ht="17.25" customHeight="1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1"/>
      <c r="M860" s="10"/>
      <c r="N860" s="10"/>
      <c r="O860" s="12"/>
      <c r="P860" s="10"/>
      <c r="R860" s="12"/>
      <c r="S860" s="13"/>
      <c r="U860" s="12"/>
      <c r="V860" s="10"/>
      <c r="W860" s="14"/>
    </row>
    <row r="861" spans="2:23" s="9" customFormat="1" ht="17.25" customHeight="1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1"/>
      <c r="M861" s="10"/>
      <c r="N861" s="10"/>
      <c r="O861" s="12"/>
      <c r="P861" s="10"/>
      <c r="R861" s="12"/>
      <c r="S861" s="13"/>
      <c r="U861" s="12"/>
      <c r="V861" s="10"/>
      <c r="W861" s="14"/>
    </row>
    <row r="862" spans="2:23" s="9" customFormat="1" ht="17.25" customHeight="1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1"/>
      <c r="M862" s="10"/>
      <c r="N862" s="10"/>
      <c r="O862" s="12"/>
      <c r="P862" s="10"/>
      <c r="R862" s="12"/>
      <c r="S862" s="13"/>
      <c r="U862" s="12"/>
      <c r="V862" s="10"/>
      <c r="W862" s="14"/>
    </row>
    <row r="863" spans="2:23" s="9" customFormat="1" ht="17.25" customHeight="1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1"/>
      <c r="M863" s="10"/>
      <c r="N863" s="10"/>
      <c r="O863" s="12"/>
      <c r="P863" s="10"/>
      <c r="R863" s="12"/>
      <c r="S863" s="13"/>
      <c r="U863" s="12"/>
      <c r="V863" s="10"/>
      <c r="W863" s="14"/>
    </row>
    <row r="864" spans="2:23" s="9" customFormat="1" ht="17.25" customHeight="1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1"/>
      <c r="M864" s="10"/>
      <c r="N864" s="10"/>
      <c r="O864" s="12"/>
      <c r="P864" s="10"/>
      <c r="R864" s="12"/>
      <c r="S864" s="13"/>
      <c r="U864" s="12"/>
      <c r="V864" s="10"/>
      <c r="W864" s="14"/>
    </row>
    <row r="865" spans="2:23" s="9" customFormat="1" ht="17.25" customHeight="1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1"/>
      <c r="M865" s="10"/>
      <c r="N865" s="10"/>
      <c r="O865" s="12"/>
      <c r="P865" s="10"/>
      <c r="R865" s="12"/>
      <c r="S865" s="13"/>
      <c r="U865" s="12"/>
      <c r="V865" s="10"/>
      <c r="W865" s="14"/>
    </row>
    <row r="866" spans="2:23" s="9" customFormat="1" ht="17.25" customHeight="1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1"/>
      <c r="M866" s="10"/>
      <c r="N866" s="10"/>
      <c r="O866" s="12"/>
      <c r="P866" s="10"/>
      <c r="R866" s="12"/>
      <c r="S866" s="13"/>
      <c r="U866" s="12"/>
      <c r="V866" s="10"/>
      <c r="W866" s="14"/>
    </row>
    <row r="867" spans="2:23" s="9" customFormat="1" ht="17.25" customHeight="1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1"/>
      <c r="M867" s="10"/>
      <c r="N867" s="10"/>
      <c r="O867" s="12"/>
      <c r="P867" s="10"/>
      <c r="R867" s="12"/>
      <c r="S867" s="13"/>
      <c r="U867" s="12"/>
      <c r="V867" s="10"/>
      <c r="W867" s="14"/>
    </row>
    <row r="868" spans="2:23" s="9" customFormat="1" ht="17.25" customHeight="1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1"/>
      <c r="M868" s="10"/>
      <c r="N868" s="10"/>
      <c r="O868" s="12"/>
      <c r="P868" s="10"/>
      <c r="R868" s="12"/>
      <c r="S868" s="13"/>
      <c r="U868" s="12"/>
      <c r="V868" s="10"/>
      <c r="W868" s="14"/>
    </row>
    <row r="869" spans="2:23" s="9" customFormat="1" ht="17.25" customHeight="1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1"/>
      <c r="M869" s="10"/>
      <c r="N869" s="10"/>
      <c r="O869" s="12"/>
      <c r="P869" s="10"/>
      <c r="R869" s="12"/>
      <c r="S869" s="13"/>
      <c r="U869" s="12"/>
      <c r="V869" s="10"/>
      <c r="W869" s="14"/>
    </row>
    <row r="870" spans="2:23" s="9" customFormat="1" ht="17.25" customHeight="1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1"/>
      <c r="M870" s="10"/>
      <c r="N870" s="10"/>
      <c r="O870" s="12"/>
      <c r="P870" s="10"/>
      <c r="R870" s="12"/>
      <c r="S870" s="13"/>
      <c r="U870" s="12"/>
      <c r="V870" s="10"/>
      <c r="W870" s="14"/>
    </row>
    <row r="871" spans="2:23" s="9" customFormat="1" ht="17.25" customHeight="1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1"/>
      <c r="M871" s="10"/>
      <c r="N871" s="10"/>
      <c r="O871" s="12"/>
      <c r="P871" s="10"/>
      <c r="R871" s="12"/>
      <c r="S871" s="13"/>
      <c r="U871" s="12"/>
      <c r="V871" s="10"/>
      <c r="W871" s="14"/>
    </row>
    <row r="872" spans="2:23" s="9" customFormat="1" ht="17.25" customHeight="1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1"/>
      <c r="M872" s="10"/>
      <c r="N872" s="10"/>
      <c r="O872" s="12"/>
      <c r="P872" s="10"/>
      <c r="R872" s="12"/>
      <c r="S872" s="13"/>
      <c r="U872" s="12"/>
      <c r="V872" s="10"/>
      <c r="W872" s="14"/>
    </row>
    <row r="873" spans="2:23" s="9" customFormat="1" ht="17.25" customHeight="1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1"/>
      <c r="M873" s="10"/>
      <c r="N873" s="10"/>
      <c r="O873" s="12"/>
      <c r="P873" s="10"/>
      <c r="R873" s="12"/>
      <c r="S873" s="13"/>
      <c r="U873" s="12"/>
      <c r="V873" s="10"/>
      <c r="W873" s="14"/>
    </row>
    <row r="874" spans="2:23" s="9" customFormat="1" ht="17.25" customHeight="1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1"/>
      <c r="M874" s="10"/>
      <c r="N874" s="10"/>
      <c r="O874" s="12"/>
      <c r="P874" s="10"/>
      <c r="R874" s="12"/>
      <c r="S874" s="13"/>
      <c r="U874" s="12"/>
      <c r="V874" s="10"/>
      <c r="W874" s="14"/>
    </row>
    <row r="875" spans="2:23" s="9" customFormat="1" ht="17.25" customHeight="1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1"/>
      <c r="M875" s="10"/>
      <c r="N875" s="10"/>
      <c r="O875" s="12"/>
      <c r="P875" s="10"/>
      <c r="R875" s="12"/>
      <c r="S875" s="13"/>
      <c r="U875" s="12"/>
      <c r="V875" s="10"/>
      <c r="W875" s="14"/>
    </row>
    <row r="876" spans="2:23" s="9" customFormat="1" ht="17.25" customHeight="1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1"/>
      <c r="M876" s="10"/>
      <c r="N876" s="10"/>
      <c r="O876" s="12"/>
      <c r="P876" s="10"/>
      <c r="R876" s="12"/>
      <c r="S876" s="13"/>
      <c r="U876" s="12"/>
      <c r="V876" s="10"/>
      <c r="W876" s="14"/>
    </row>
    <row r="877" spans="2:23" s="9" customFormat="1" ht="17.25" customHeight="1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1"/>
      <c r="M877" s="10"/>
      <c r="N877" s="10"/>
      <c r="O877" s="12"/>
      <c r="P877" s="10"/>
      <c r="R877" s="12"/>
      <c r="S877" s="13"/>
      <c r="U877" s="12"/>
      <c r="V877" s="10"/>
      <c r="W877" s="14"/>
    </row>
    <row r="878" spans="2:23" s="9" customFormat="1" ht="17.25" customHeight="1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1"/>
      <c r="M878" s="10"/>
      <c r="N878" s="10"/>
      <c r="O878" s="12"/>
      <c r="P878" s="10"/>
      <c r="R878" s="12"/>
      <c r="S878" s="13"/>
      <c r="U878" s="12"/>
      <c r="V878" s="10"/>
      <c r="W878" s="14"/>
    </row>
    <row r="879" spans="2:23" s="9" customFormat="1" ht="17.25" customHeight="1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1"/>
      <c r="M879" s="10"/>
      <c r="N879" s="10"/>
      <c r="O879" s="12"/>
      <c r="P879" s="10"/>
      <c r="R879" s="12"/>
      <c r="S879" s="13"/>
      <c r="U879" s="12"/>
      <c r="V879" s="10"/>
      <c r="W879" s="14"/>
    </row>
    <row r="880" spans="2:23" s="9" customFormat="1" ht="17.25" customHeight="1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1"/>
      <c r="M880" s="10"/>
      <c r="N880" s="10"/>
      <c r="O880" s="12"/>
      <c r="P880" s="10"/>
      <c r="R880" s="12"/>
      <c r="S880" s="13"/>
      <c r="U880" s="12"/>
      <c r="V880" s="10"/>
      <c r="W880" s="14"/>
    </row>
    <row r="881" spans="2:23" s="9" customFormat="1" ht="17.25" customHeight="1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1"/>
      <c r="M881" s="10"/>
      <c r="N881" s="10"/>
      <c r="O881" s="12"/>
      <c r="P881" s="10"/>
      <c r="R881" s="12"/>
      <c r="S881" s="13"/>
      <c r="U881" s="12"/>
      <c r="V881" s="10"/>
      <c r="W881" s="14"/>
    </row>
    <row r="882" spans="2:23" s="9" customFormat="1" ht="17.25" customHeight="1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1"/>
      <c r="M882" s="10"/>
      <c r="N882" s="10"/>
      <c r="O882" s="12"/>
      <c r="P882" s="10"/>
      <c r="R882" s="12"/>
      <c r="S882" s="13"/>
      <c r="U882" s="12"/>
      <c r="V882" s="10"/>
      <c r="W882" s="14"/>
    </row>
    <row r="883" spans="2:23" s="9" customFormat="1" ht="17.25" customHeight="1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1"/>
      <c r="M883" s="10"/>
      <c r="N883" s="10"/>
      <c r="O883" s="12"/>
      <c r="P883" s="10"/>
      <c r="R883" s="12"/>
      <c r="S883" s="13"/>
      <c r="U883" s="12"/>
      <c r="V883" s="10"/>
      <c r="W883" s="14"/>
    </row>
    <row r="884" spans="2:23" s="9" customFormat="1" ht="17.25" customHeight="1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1"/>
      <c r="M884" s="10"/>
      <c r="N884" s="10"/>
      <c r="O884" s="12"/>
      <c r="P884" s="10"/>
      <c r="R884" s="12"/>
      <c r="S884" s="13"/>
      <c r="U884" s="12"/>
      <c r="V884" s="10"/>
      <c r="W884" s="14"/>
    </row>
    <row r="885" spans="2:23" s="9" customFormat="1" ht="17.25" customHeight="1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1"/>
      <c r="M885" s="10"/>
      <c r="N885" s="10"/>
      <c r="O885" s="12"/>
      <c r="P885" s="10"/>
      <c r="R885" s="12"/>
      <c r="S885" s="13"/>
      <c r="U885" s="12"/>
      <c r="V885" s="10"/>
      <c r="W885" s="14"/>
    </row>
    <row r="886" spans="2:23" s="9" customFormat="1" ht="17.25" customHeight="1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1"/>
      <c r="M886" s="10"/>
      <c r="N886" s="10"/>
      <c r="O886" s="12"/>
      <c r="P886" s="10"/>
      <c r="R886" s="12"/>
      <c r="S886" s="13"/>
      <c r="U886" s="12"/>
      <c r="V886" s="10"/>
      <c r="W886" s="14"/>
    </row>
    <row r="887" spans="2:23" s="9" customFormat="1" ht="17.25" customHeight="1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1"/>
      <c r="M887" s="10"/>
      <c r="N887" s="10"/>
      <c r="O887" s="12"/>
      <c r="P887" s="10"/>
      <c r="R887" s="12"/>
      <c r="S887" s="13"/>
      <c r="U887" s="12"/>
      <c r="V887" s="10"/>
      <c r="W887" s="14"/>
    </row>
    <row r="888" spans="2:23" s="9" customFormat="1" ht="17.25" customHeight="1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1"/>
      <c r="M888" s="10"/>
      <c r="N888" s="10"/>
      <c r="O888" s="12"/>
      <c r="P888" s="10"/>
      <c r="R888" s="12"/>
      <c r="S888" s="13"/>
      <c r="U888" s="12"/>
      <c r="V888" s="10"/>
      <c r="W888" s="14"/>
    </row>
    <row r="889" spans="2:23" s="9" customFormat="1" ht="17.25" customHeight="1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1"/>
      <c r="M889" s="10"/>
      <c r="N889" s="10"/>
      <c r="O889" s="12"/>
      <c r="P889" s="10"/>
      <c r="R889" s="12"/>
      <c r="S889" s="13"/>
      <c r="U889" s="12"/>
      <c r="V889" s="10"/>
      <c r="W889" s="14"/>
    </row>
    <row r="890" spans="2:23" s="9" customFormat="1" ht="17.25" customHeight="1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1"/>
      <c r="M890" s="10"/>
      <c r="N890" s="10"/>
      <c r="O890" s="12"/>
      <c r="P890" s="10"/>
      <c r="R890" s="12"/>
      <c r="S890" s="13"/>
      <c r="U890" s="12"/>
      <c r="V890" s="10"/>
      <c r="W890" s="14"/>
    </row>
    <row r="891" spans="2:23" s="9" customFormat="1" ht="17.25" customHeight="1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1"/>
      <c r="M891" s="10"/>
      <c r="N891" s="10"/>
      <c r="O891" s="12"/>
      <c r="P891" s="10"/>
      <c r="R891" s="12"/>
      <c r="S891" s="13"/>
      <c r="U891" s="12"/>
      <c r="V891" s="10"/>
      <c r="W891" s="14"/>
    </row>
    <row r="892" spans="2:23" s="9" customFormat="1" ht="17.25" customHeight="1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1"/>
      <c r="M892" s="10"/>
      <c r="N892" s="10"/>
      <c r="O892" s="12"/>
      <c r="P892" s="10"/>
      <c r="R892" s="12"/>
      <c r="S892" s="13"/>
      <c r="U892" s="12"/>
      <c r="V892" s="10"/>
      <c r="W892" s="14"/>
    </row>
    <row r="893" spans="2:23" s="9" customFormat="1" ht="17.25" customHeight="1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1"/>
      <c r="M893" s="10"/>
      <c r="N893" s="10"/>
      <c r="O893" s="12"/>
      <c r="P893" s="10"/>
      <c r="R893" s="12"/>
      <c r="S893" s="13"/>
      <c r="U893" s="12"/>
      <c r="V893" s="10"/>
      <c r="W893" s="14"/>
    </row>
    <row r="894" spans="2:23" s="9" customFormat="1" ht="17.25" customHeight="1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1"/>
      <c r="M894" s="10"/>
      <c r="N894" s="10"/>
      <c r="O894" s="12"/>
      <c r="P894" s="10"/>
      <c r="R894" s="12"/>
      <c r="S894" s="13"/>
      <c r="U894" s="12"/>
      <c r="V894" s="10"/>
      <c r="W894" s="14"/>
    </row>
    <row r="895" spans="2:23" s="9" customFormat="1" ht="17.25" customHeight="1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1"/>
      <c r="M895" s="10"/>
      <c r="N895" s="10"/>
      <c r="O895" s="12"/>
      <c r="P895" s="10"/>
      <c r="R895" s="12"/>
      <c r="S895" s="13"/>
      <c r="U895" s="12"/>
      <c r="V895" s="10"/>
      <c r="W895" s="14"/>
    </row>
    <row r="896" spans="2:23" s="9" customFormat="1" ht="17.25" customHeight="1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1"/>
      <c r="M896" s="10"/>
      <c r="N896" s="10"/>
      <c r="O896" s="12"/>
      <c r="P896" s="10"/>
      <c r="R896" s="12"/>
      <c r="S896" s="13"/>
      <c r="U896" s="12"/>
      <c r="V896" s="10"/>
      <c r="W896" s="14"/>
    </row>
    <row r="897" spans="2:23" s="9" customFormat="1" ht="17.25" customHeight="1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1"/>
      <c r="M897" s="10"/>
      <c r="N897" s="10"/>
      <c r="O897" s="12"/>
      <c r="P897" s="10"/>
      <c r="R897" s="12"/>
      <c r="S897" s="13"/>
      <c r="U897" s="12"/>
      <c r="V897" s="10"/>
      <c r="W897" s="14"/>
    </row>
    <row r="898" spans="2:23" s="9" customFormat="1" ht="17.25" customHeight="1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1"/>
      <c r="M898" s="10"/>
      <c r="N898" s="10"/>
      <c r="O898" s="12"/>
      <c r="P898" s="10"/>
      <c r="R898" s="12"/>
      <c r="S898" s="13"/>
      <c r="U898" s="12"/>
      <c r="V898" s="10"/>
      <c r="W898" s="14"/>
    </row>
    <row r="899" spans="2:23" s="9" customFormat="1" ht="17.25" customHeight="1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1"/>
      <c r="M899" s="10"/>
      <c r="N899" s="10"/>
      <c r="O899" s="12"/>
      <c r="P899" s="10"/>
      <c r="R899" s="12"/>
      <c r="S899" s="13"/>
      <c r="U899" s="12"/>
      <c r="V899" s="10"/>
      <c r="W899" s="14"/>
    </row>
    <row r="900" spans="2:23" s="9" customFormat="1" ht="17.25" customHeight="1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1"/>
      <c r="M900" s="10"/>
      <c r="N900" s="10"/>
      <c r="O900" s="12"/>
      <c r="P900" s="10"/>
      <c r="R900" s="12"/>
      <c r="S900" s="13"/>
      <c r="U900" s="12"/>
      <c r="V900" s="10"/>
      <c r="W900" s="14"/>
    </row>
    <row r="901" spans="2:23" s="9" customFormat="1" ht="17.25" customHeight="1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1"/>
      <c r="M901" s="10"/>
      <c r="N901" s="10"/>
      <c r="O901" s="12"/>
      <c r="P901" s="10"/>
      <c r="R901" s="12"/>
      <c r="S901" s="13"/>
      <c r="U901" s="12"/>
      <c r="V901" s="10"/>
      <c r="W901" s="14"/>
    </row>
    <row r="902" spans="2:23" s="9" customFormat="1" ht="17.25" customHeight="1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1"/>
      <c r="M902" s="10"/>
      <c r="N902" s="10"/>
      <c r="O902" s="12"/>
      <c r="P902" s="10"/>
      <c r="R902" s="12"/>
      <c r="S902" s="13"/>
      <c r="U902" s="12"/>
      <c r="V902" s="10"/>
      <c r="W902" s="14"/>
    </row>
    <row r="903" spans="2:23" s="9" customFormat="1" ht="17.25" customHeight="1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1"/>
      <c r="M903" s="10"/>
      <c r="N903" s="10"/>
      <c r="O903" s="12"/>
      <c r="P903" s="10"/>
      <c r="R903" s="12"/>
      <c r="S903" s="13"/>
      <c r="U903" s="12"/>
      <c r="V903" s="10"/>
      <c r="W903" s="14"/>
    </row>
    <row r="904" spans="2:23" s="9" customFormat="1" ht="17.25" customHeight="1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1"/>
      <c r="M904" s="10"/>
      <c r="N904" s="10"/>
      <c r="O904" s="12"/>
      <c r="P904" s="10"/>
      <c r="R904" s="12"/>
      <c r="S904" s="13"/>
      <c r="U904" s="12"/>
      <c r="V904" s="10"/>
      <c r="W904" s="14"/>
    </row>
    <row r="905" spans="2:23" s="9" customFormat="1" ht="17.25" customHeight="1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1"/>
      <c r="M905" s="10"/>
      <c r="N905" s="10"/>
      <c r="O905" s="12"/>
      <c r="P905" s="10"/>
      <c r="R905" s="12"/>
      <c r="S905" s="13"/>
      <c r="U905" s="12"/>
      <c r="V905" s="10"/>
      <c r="W905" s="14"/>
    </row>
    <row r="906" spans="2:23" s="9" customFormat="1" ht="17.25" customHeight="1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1"/>
      <c r="M906" s="10"/>
      <c r="N906" s="10"/>
      <c r="O906" s="12"/>
      <c r="P906" s="10"/>
      <c r="R906" s="12"/>
      <c r="S906" s="13"/>
      <c r="U906" s="12"/>
      <c r="V906" s="10"/>
      <c r="W906" s="14"/>
    </row>
    <row r="907" spans="2:23" s="9" customFormat="1" ht="17.25" customHeight="1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1"/>
      <c r="M907" s="10"/>
      <c r="N907" s="10"/>
      <c r="O907" s="12"/>
      <c r="P907" s="10"/>
      <c r="R907" s="12"/>
      <c r="S907" s="13"/>
      <c r="U907" s="12"/>
      <c r="V907" s="10"/>
      <c r="W907" s="14"/>
    </row>
    <row r="908" spans="2:23" s="9" customFormat="1" ht="17.25" customHeight="1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1"/>
      <c r="M908" s="10"/>
      <c r="N908" s="10"/>
      <c r="O908" s="12"/>
      <c r="P908" s="10"/>
      <c r="R908" s="12"/>
      <c r="S908" s="13"/>
      <c r="U908" s="12"/>
      <c r="V908" s="10"/>
      <c r="W908" s="14"/>
    </row>
    <row r="909" spans="2:23" s="9" customFormat="1" ht="17.25" customHeight="1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1"/>
      <c r="M909" s="10"/>
      <c r="N909" s="10"/>
      <c r="O909" s="12"/>
      <c r="P909" s="10"/>
      <c r="R909" s="12"/>
      <c r="S909" s="13"/>
      <c r="U909" s="12"/>
      <c r="V909" s="10"/>
      <c r="W909" s="14"/>
    </row>
    <row r="910" spans="2:23" s="9" customFormat="1" ht="17.25" customHeight="1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1"/>
      <c r="M910" s="10"/>
      <c r="N910" s="10"/>
      <c r="O910" s="12"/>
      <c r="P910" s="10"/>
      <c r="R910" s="12"/>
      <c r="S910" s="13"/>
      <c r="U910" s="12"/>
      <c r="V910" s="10"/>
      <c r="W910" s="14"/>
    </row>
    <row r="911" spans="2:23" s="9" customFormat="1" ht="17.25" customHeight="1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1"/>
      <c r="M911" s="10"/>
      <c r="N911" s="10"/>
      <c r="O911" s="12"/>
      <c r="P911" s="10"/>
      <c r="R911" s="12"/>
      <c r="S911" s="13"/>
      <c r="U911" s="12"/>
      <c r="V911" s="10"/>
      <c r="W911" s="14"/>
    </row>
    <row r="912" spans="2:23" s="9" customFormat="1" ht="17.25" customHeight="1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1"/>
      <c r="M912" s="10"/>
      <c r="N912" s="10"/>
      <c r="O912" s="12"/>
      <c r="P912" s="10"/>
      <c r="R912" s="12"/>
      <c r="S912" s="13"/>
      <c r="U912" s="12"/>
      <c r="V912" s="10"/>
      <c r="W912" s="14"/>
    </row>
    <row r="913" spans="2:23" s="9" customFormat="1" ht="17.25" customHeight="1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1"/>
      <c r="M913" s="10"/>
      <c r="N913" s="10"/>
      <c r="O913" s="12"/>
      <c r="P913" s="10"/>
      <c r="R913" s="12"/>
      <c r="S913" s="13"/>
      <c r="U913" s="12"/>
      <c r="V913" s="10"/>
      <c r="W913" s="14"/>
    </row>
    <row r="914" spans="2:23" s="9" customFormat="1" ht="17.25" customHeight="1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1"/>
      <c r="M914" s="10"/>
      <c r="N914" s="10"/>
      <c r="O914" s="12"/>
      <c r="P914" s="10"/>
      <c r="R914" s="12"/>
      <c r="S914" s="13"/>
      <c r="U914" s="12"/>
      <c r="V914" s="10"/>
      <c r="W914" s="14"/>
    </row>
    <row r="915" spans="2:23" s="9" customFormat="1" ht="17.25" customHeight="1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1"/>
      <c r="M915" s="10"/>
      <c r="N915" s="10"/>
      <c r="O915" s="12"/>
      <c r="P915" s="10"/>
      <c r="R915" s="12"/>
      <c r="S915" s="13"/>
      <c r="U915" s="12"/>
      <c r="V915" s="10"/>
      <c r="W915" s="14"/>
    </row>
    <row r="916" spans="2:23" s="9" customFormat="1" ht="17.25" customHeight="1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1"/>
      <c r="M916" s="10"/>
      <c r="N916" s="10"/>
      <c r="O916" s="12"/>
      <c r="P916" s="10"/>
      <c r="R916" s="12"/>
      <c r="S916" s="13"/>
      <c r="U916" s="12"/>
      <c r="V916" s="10"/>
      <c r="W916" s="14"/>
    </row>
    <row r="917" spans="2:23" s="9" customFormat="1" ht="17.25" customHeight="1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1"/>
      <c r="M917" s="10"/>
      <c r="N917" s="10"/>
      <c r="O917" s="12"/>
      <c r="P917" s="10"/>
      <c r="R917" s="12"/>
      <c r="S917" s="13"/>
      <c r="U917" s="12"/>
      <c r="V917" s="10"/>
      <c r="W917" s="14"/>
    </row>
    <row r="918" spans="2:23" s="9" customFormat="1" ht="17.25" customHeight="1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1"/>
      <c r="M918" s="10"/>
      <c r="N918" s="10"/>
      <c r="O918" s="12"/>
      <c r="P918" s="10"/>
      <c r="R918" s="12"/>
      <c r="S918" s="13"/>
      <c r="U918" s="12"/>
      <c r="V918" s="10"/>
      <c r="W918" s="14"/>
    </row>
    <row r="919" spans="2:23" s="9" customFormat="1" ht="17.25" customHeight="1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1"/>
      <c r="M919" s="10"/>
      <c r="N919" s="10"/>
      <c r="O919" s="12"/>
      <c r="P919" s="10"/>
      <c r="R919" s="12"/>
      <c r="S919" s="13"/>
      <c r="U919" s="12"/>
      <c r="V919" s="10"/>
      <c r="W919" s="14"/>
    </row>
    <row r="920" spans="2:23" s="9" customFormat="1" ht="17.25" customHeight="1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1"/>
      <c r="M920" s="10"/>
      <c r="N920" s="10"/>
      <c r="O920" s="12"/>
      <c r="P920" s="10"/>
      <c r="R920" s="12"/>
      <c r="S920" s="13"/>
      <c r="U920" s="12"/>
      <c r="V920" s="10"/>
      <c r="W920" s="14"/>
    </row>
    <row r="921" spans="2:23" s="9" customFormat="1" ht="17.25" customHeight="1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1"/>
      <c r="M921" s="10"/>
      <c r="N921" s="10"/>
      <c r="O921" s="12"/>
      <c r="P921" s="10"/>
      <c r="R921" s="12"/>
      <c r="S921" s="13"/>
      <c r="U921" s="12"/>
      <c r="V921" s="10"/>
      <c r="W921" s="14"/>
    </row>
    <row r="922" spans="2:23" s="9" customFormat="1" ht="17.25" customHeight="1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1"/>
      <c r="M922" s="10"/>
      <c r="N922" s="10"/>
      <c r="O922" s="12"/>
      <c r="P922" s="10"/>
      <c r="R922" s="12"/>
      <c r="S922" s="13"/>
      <c r="U922" s="12"/>
      <c r="V922" s="10"/>
      <c r="W922" s="14"/>
    </row>
    <row r="923" spans="2:23" s="9" customFormat="1" ht="17.25" customHeight="1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1"/>
      <c r="M923" s="10"/>
      <c r="N923" s="10"/>
      <c r="O923" s="12"/>
      <c r="P923" s="10"/>
      <c r="R923" s="12"/>
      <c r="S923" s="13"/>
      <c r="U923" s="12"/>
      <c r="V923" s="10"/>
      <c r="W923" s="14"/>
    </row>
    <row r="924" spans="2:23" s="9" customFormat="1" ht="17.25" customHeight="1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1"/>
      <c r="M924" s="10"/>
      <c r="N924" s="10"/>
      <c r="O924" s="12"/>
      <c r="P924" s="10"/>
      <c r="R924" s="12"/>
      <c r="S924" s="13"/>
      <c r="U924" s="12"/>
      <c r="V924" s="10"/>
      <c r="W924" s="14"/>
    </row>
    <row r="925" spans="2:23" s="9" customFormat="1" ht="17.25" customHeight="1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1"/>
      <c r="M925" s="10"/>
      <c r="N925" s="10"/>
      <c r="O925" s="12"/>
      <c r="P925" s="10"/>
      <c r="R925" s="12"/>
      <c r="S925" s="13"/>
      <c r="U925" s="12"/>
      <c r="V925" s="10"/>
      <c r="W925" s="14"/>
    </row>
    <row r="926" spans="2:23" s="9" customFormat="1" ht="17.25" customHeight="1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1"/>
      <c r="M926" s="10"/>
      <c r="N926" s="10"/>
      <c r="O926" s="12"/>
      <c r="P926" s="10"/>
      <c r="R926" s="12"/>
      <c r="S926" s="13"/>
      <c r="U926" s="12"/>
      <c r="V926" s="10"/>
      <c r="W926" s="14"/>
    </row>
    <row r="927" spans="2:23" s="9" customFormat="1" ht="17.25" customHeight="1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1"/>
      <c r="M927" s="10"/>
      <c r="N927" s="10"/>
      <c r="O927" s="12"/>
      <c r="P927" s="10"/>
      <c r="R927" s="12"/>
      <c r="S927" s="13"/>
      <c r="U927" s="12"/>
      <c r="V927" s="10"/>
      <c r="W927" s="14"/>
    </row>
    <row r="928" spans="2:23" s="9" customFormat="1" ht="17.25" customHeight="1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1"/>
      <c r="M928" s="10"/>
      <c r="N928" s="10"/>
      <c r="O928" s="12"/>
      <c r="P928" s="10"/>
      <c r="R928" s="12"/>
      <c r="S928" s="13"/>
      <c r="U928" s="12"/>
      <c r="V928" s="10"/>
      <c r="W928" s="14"/>
    </row>
    <row r="929" spans="2:23" s="9" customFormat="1" ht="17.25" customHeight="1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1"/>
      <c r="M929" s="10"/>
      <c r="N929" s="10"/>
      <c r="O929" s="12"/>
      <c r="P929" s="10"/>
      <c r="R929" s="12"/>
      <c r="S929" s="13"/>
      <c r="U929" s="12"/>
      <c r="V929" s="10"/>
      <c r="W929" s="14"/>
    </row>
    <row r="930" spans="2:23" s="9" customFormat="1" ht="17.25" customHeight="1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1"/>
      <c r="M930" s="10"/>
      <c r="N930" s="10"/>
      <c r="O930" s="12"/>
      <c r="P930" s="10"/>
      <c r="R930" s="12"/>
      <c r="S930" s="13"/>
      <c r="U930" s="12"/>
      <c r="V930" s="10"/>
      <c r="W930" s="14"/>
    </row>
    <row r="931" spans="2:23" s="9" customFormat="1" ht="17.25" customHeight="1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1"/>
      <c r="M931" s="10"/>
      <c r="N931" s="10"/>
      <c r="O931" s="12"/>
      <c r="P931" s="10"/>
      <c r="R931" s="12"/>
      <c r="S931" s="13"/>
      <c r="U931" s="12"/>
      <c r="V931" s="10"/>
      <c r="W931" s="14"/>
    </row>
    <row r="932" spans="2:23" s="9" customFormat="1" ht="17.25" customHeight="1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1"/>
      <c r="M932" s="10"/>
      <c r="N932" s="10"/>
      <c r="O932" s="12"/>
      <c r="P932" s="10"/>
      <c r="R932" s="12"/>
      <c r="S932" s="13"/>
      <c r="U932" s="12"/>
      <c r="V932" s="10"/>
      <c r="W932" s="14"/>
    </row>
    <row r="933" spans="2:23" s="9" customFormat="1" ht="17.25" customHeight="1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1"/>
      <c r="M933" s="10"/>
      <c r="N933" s="10"/>
      <c r="O933" s="12"/>
      <c r="P933" s="10"/>
      <c r="R933" s="12"/>
      <c r="S933" s="13"/>
      <c r="U933" s="12"/>
      <c r="V933" s="10"/>
      <c r="W933" s="14"/>
    </row>
    <row r="934" spans="2:23" s="9" customFormat="1" ht="17.25" customHeight="1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1"/>
      <c r="M934" s="10"/>
      <c r="N934" s="10"/>
      <c r="O934" s="12"/>
      <c r="P934" s="10"/>
      <c r="R934" s="12"/>
      <c r="S934" s="13"/>
      <c r="U934" s="12"/>
      <c r="V934" s="10"/>
      <c r="W934" s="14"/>
    </row>
    <row r="935" spans="2:23" s="9" customFormat="1" ht="17.25" customHeight="1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1"/>
      <c r="M935" s="10"/>
      <c r="N935" s="10"/>
      <c r="O935" s="12"/>
      <c r="P935" s="10"/>
      <c r="R935" s="12"/>
      <c r="S935" s="13"/>
      <c r="U935" s="12"/>
      <c r="V935" s="10"/>
      <c r="W935" s="14"/>
    </row>
    <row r="936" spans="2:23" s="9" customFormat="1" ht="17.25" customHeight="1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1"/>
      <c r="M936" s="10"/>
      <c r="N936" s="10"/>
      <c r="O936" s="12"/>
      <c r="P936" s="10"/>
      <c r="R936" s="12"/>
      <c r="S936" s="13"/>
      <c r="U936" s="12"/>
      <c r="V936" s="10"/>
      <c r="W936" s="14"/>
    </row>
    <row r="937" spans="2:23" s="9" customFormat="1" ht="17.25" customHeight="1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1"/>
      <c r="M937" s="10"/>
      <c r="N937" s="10"/>
      <c r="O937" s="12"/>
      <c r="P937" s="10"/>
      <c r="R937" s="12"/>
      <c r="S937" s="13"/>
      <c r="U937" s="12"/>
      <c r="V937" s="10"/>
      <c r="W937" s="14"/>
    </row>
    <row r="938" spans="2:23" s="9" customFormat="1" ht="17.25" customHeight="1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1"/>
      <c r="M938" s="10"/>
      <c r="N938" s="10"/>
      <c r="O938" s="12"/>
      <c r="P938" s="10"/>
      <c r="R938" s="12"/>
      <c r="S938" s="13"/>
      <c r="U938" s="12"/>
      <c r="V938" s="10"/>
      <c r="W938" s="14"/>
    </row>
    <row r="939" spans="2:23" s="9" customFormat="1" ht="17.25" customHeight="1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1"/>
      <c r="M939" s="10"/>
      <c r="N939" s="10"/>
      <c r="O939" s="12"/>
      <c r="P939" s="10"/>
      <c r="R939" s="12"/>
      <c r="S939" s="13"/>
      <c r="U939" s="12"/>
      <c r="V939" s="10"/>
      <c r="W939" s="14"/>
    </row>
    <row r="940" spans="2:23" s="9" customFormat="1" ht="17.25" customHeight="1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1"/>
      <c r="M940" s="10"/>
      <c r="N940" s="10"/>
      <c r="O940" s="12"/>
      <c r="P940" s="10"/>
      <c r="R940" s="12"/>
      <c r="S940" s="13"/>
      <c r="U940" s="12"/>
      <c r="V940" s="10"/>
      <c r="W940" s="14"/>
    </row>
    <row r="941" spans="2:23" s="9" customFormat="1" ht="17.25" customHeight="1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1"/>
      <c r="M941" s="10"/>
      <c r="N941" s="10"/>
      <c r="O941" s="12"/>
      <c r="P941" s="10"/>
      <c r="R941" s="12"/>
      <c r="S941" s="13"/>
      <c r="U941" s="12"/>
      <c r="V941" s="10"/>
      <c r="W941" s="14"/>
    </row>
    <row r="942" spans="2:23" s="9" customFormat="1" ht="17.25" customHeight="1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1"/>
      <c r="M942" s="10"/>
      <c r="N942" s="10"/>
      <c r="O942" s="12"/>
      <c r="P942" s="10"/>
      <c r="R942" s="12"/>
      <c r="S942" s="13"/>
      <c r="U942" s="12"/>
      <c r="V942" s="10"/>
      <c r="W942" s="14"/>
    </row>
    <row r="943" spans="2:23" s="9" customFormat="1" ht="17.25" customHeight="1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1"/>
      <c r="M943" s="10"/>
      <c r="N943" s="10"/>
      <c r="O943" s="12"/>
      <c r="P943" s="10"/>
      <c r="R943" s="12"/>
      <c r="S943" s="13"/>
      <c r="U943" s="12"/>
      <c r="V943" s="10"/>
      <c r="W943" s="14"/>
    </row>
    <row r="944" spans="2:23" s="9" customFormat="1" ht="17.25" customHeight="1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1"/>
      <c r="M944" s="10"/>
      <c r="N944" s="10"/>
      <c r="O944" s="12"/>
      <c r="P944" s="10"/>
      <c r="R944" s="12"/>
      <c r="S944" s="13"/>
      <c r="U944" s="12"/>
      <c r="V944" s="10"/>
      <c r="W944" s="14"/>
    </row>
    <row r="945" spans="2:23" s="9" customFormat="1" ht="17.25" customHeight="1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1"/>
      <c r="M945" s="10"/>
      <c r="N945" s="10"/>
      <c r="O945" s="12"/>
      <c r="P945" s="10"/>
      <c r="R945" s="12"/>
      <c r="S945" s="13"/>
      <c r="U945" s="12"/>
      <c r="V945" s="10"/>
      <c r="W945" s="14"/>
    </row>
    <row r="946" spans="2:23" s="9" customFormat="1" ht="17.25" customHeight="1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1"/>
      <c r="M946" s="10"/>
      <c r="N946" s="10"/>
      <c r="O946" s="12"/>
      <c r="P946" s="10"/>
      <c r="R946" s="12"/>
      <c r="S946" s="13"/>
      <c r="U946" s="12"/>
      <c r="V946" s="10"/>
      <c r="W946" s="14"/>
    </row>
    <row r="947" spans="2:23" s="9" customFormat="1" ht="17.25" customHeight="1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1"/>
      <c r="M947" s="10"/>
      <c r="N947" s="10"/>
      <c r="O947" s="12"/>
      <c r="P947" s="10"/>
      <c r="R947" s="12"/>
      <c r="S947" s="13"/>
      <c r="U947" s="12"/>
      <c r="V947" s="10"/>
      <c r="W947" s="14"/>
    </row>
    <row r="948" spans="2:23" s="9" customFormat="1" ht="17.25" customHeight="1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1"/>
      <c r="M948" s="10"/>
      <c r="N948" s="10"/>
      <c r="O948" s="12"/>
      <c r="P948" s="10"/>
      <c r="R948" s="12"/>
      <c r="S948" s="13"/>
      <c r="U948" s="12"/>
      <c r="V948" s="10"/>
      <c r="W948" s="14"/>
    </row>
    <row r="949" spans="2:23" s="9" customFormat="1" ht="17.25" customHeight="1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1"/>
      <c r="M949" s="10"/>
      <c r="N949" s="10"/>
      <c r="O949" s="12"/>
      <c r="P949" s="10"/>
      <c r="R949" s="12"/>
      <c r="S949" s="13"/>
      <c r="U949" s="12"/>
      <c r="V949" s="10"/>
      <c r="W949" s="14"/>
    </row>
    <row r="950" spans="2:23" s="9" customFormat="1" ht="17.25" customHeight="1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1"/>
      <c r="M950" s="10"/>
      <c r="N950" s="10"/>
      <c r="O950" s="12"/>
      <c r="P950" s="10"/>
      <c r="R950" s="12"/>
      <c r="S950" s="13"/>
      <c r="U950" s="12"/>
      <c r="V950" s="10"/>
      <c r="W950" s="14"/>
    </row>
    <row r="951" spans="2:23" s="9" customFormat="1" ht="17.25" customHeight="1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1"/>
      <c r="M951" s="10"/>
      <c r="N951" s="10"/>
      <c r="O951" s="12"/>
      <c r="P951" s="10"/>
      <c r="R951" s="12"/>
      <c r="S951" s="13"/>
      <c r="U951" s="12"/>
      <c r="V951" s="10"/>
      <c r="W951" s="14"/>
    </row>
    <row r="952" spans="2:23" s="9" customFormat="1" ht="17.25" customHeight="1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1"/>
      <c r="M952" s="10"/>
      <c r="N952" s="10"/>
      <c r="O952" s="12"/>
      <c r="P952" s="10"/>
      <c r="R952" s="12"/>
      <c r="S952" s="13"/>
      <c r="U952" s="12"/>
      <c r="V952" s="10"/>
      <c r="W952" s="14"/>
    </row>
    <row r="953" spans="2:23" s="9" customFormat="1" ht="17.25" customHeight="1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1"/>
      <c r="M953" s="10"/>
      <c r="N953" s="10"/>
      <c r="O953" s="12"/>
      <c r="P953" s="10"/>
      <c r="R953" s="12"/>
      <c r="S953" s="13"/>
      <c r="U953" s="12"/>
      <c r="V953" s="10"/>
      <c r="W953" s="14"/>
    </row>
    <row r="954" spans="2:23" s="9" customFormat="1" ht="17.25" customHeight="1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1"/>
      <c r="M954" s="10"/>
      <c r="N954" s="10"/>
      <c r="O954" s="12"/>
      <c r="P954" s="10"/>
      <c r="R954" s="12"/>
      <c r="S954" s="13"/>
      <c r="U954" s="12"/>
      <c r="V954" s="10"/>
      <c r="W954" s="14"/>
    </row>
    <row r="955" spans="2:23" s="9" customFormat="1" ht="17.25" customHeight="1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1"/>
      <c r="M955" s="10"/>
      <c r="N955" s="10"/>
      <c r="O955" s="12"/>
      <c r="P955" s="10"/>
      <c r="R955" s="12"/>
      <c r="S955" s="13"/>
      <c r="U955" s="12"/>
      <c r="V955" s="10"/>
      <c r="W955" s="14"/>
    </row>
    <row r="956" spans="2:23" s="9" customFormat="1" ht="17.25" customHeight="1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1"/>
      <c r="M956" s="10"/>
      <c r="N956" s="10"/>
      <c r="O956" s="12"/>
      <c r="P956" s="10"/>
      <c r="R956" s="12"/>
      <c r="S956" s="13"/>
      <c r="U956" s="12"/>
      <c r="V956" s="10"/>
      <c r="W956" s="14"/>
    </row>
    <row r="957" spans="2:23" s="9" customFormat="1" ht="17.25" customHeight="1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1"/>
      <c r="M957" s="10"/>
      <c r="N957" s="10"/>
      <c r="O957" s="12"/>
      <c r="P957" s="10"/>
      <c r="R957" s="12"/>
      <c r="S957" s="13"/>
      <c r="U957" s="12"/>
      <c r="V957" s="10"/>
      <c r="W957" s="14"/>
    </row>
    <row r="958" spans="2:23" s="9" customFormat="1" ht="17.25" customHeight="1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1"/>
      <c r="M958" s="10"/>
      <c r="N958" s="10"/>
      <c r="O958" s="12"/>
      <c r="P958" s="10"/>
      <c r="R958" s="12"/>
      <c r="S958" s="13"/>
      <c r="U958" s="12"/>
      <c r="V958" s="10"/>
      <c r="W958" s="14"/>
    </row>
    <row r="959" spans="2:23" s="9" customFormat="1" ht="17.25" customHeight="1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1"/>
      <c r="M959" s="10"/>
      <c r="N959" s="10"/>
      <c r="O959" s="12"/>
      <c r="P959" s="10"/>
      <c r="R959" s="12"/>
      <c r="S959" s="13"/>
      <c r="U959" s="12"/>
      <c r="V959" s="10"/>
      <c r="W959" s="14"/>
    </row>
    <row r="960" spans="2:23" s="9" customFormat="1" ht="17.25" customHeight="1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1"/>
      <c r="M960" s="10"/>
      <c r="N960" s="10"/>
      <c r="O960" s="12"/>
      <c r="P960" s="10"/>
      <c r="R960" s="12"/>
      <c r="S960" s="13"/>
      <c r="U960" s="12"/>
      <c r="V960" s="10"/>
      <c r="W960" s="14"/>
    </row>
    <row r="961" spans="2:23" s="9" customFormat="1" ht="17.25" customHeight="1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1"/>
      <c r="M961" s="10"/>
      <c r="N961" s="10"/>
      <c r="O961" s="12"/>
      <c r="P961" s="10"/>
      <c r="R961" s="12"/>
      <c r="S961" s="13"/>
      <c r="U961" s="12"/>
      <c r="V961" s="10"/>
      <c r="W961" s="14"/>
    </row>
    <row r="962" spans="2:23" s="9" customFormat="1" ht="17.25" customHeight="1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1"/>
      <c r="M962" s="10"/>
      <c r="N962" s="10"/>
      <c r="O962" s="12"/>
      <c r="P962" s="10"/>
      <c r="R962" s="12"/>
      <c r="S962" s="13"/>
      <c r="U962" s="12"/>
      <c r="V962" s="10"/>
      <c r="W962" s="14"/>
    </row>
    <row r="963" spans="2:23" s="9" customFormat="1" ht="17.25" customHeight="1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1"/>
      <c r="M963" s="10"/>
      <c r="N963" s="10"/>
      <c r="O963" s="12"/>
      <c r="P963" s="10"/>
      <c r="R963" s="12"/>
      <c r="S963" s="13"/>
      <c r="U963" s="12"/>
      <c r="V963" s="10"/>
      <c r="W963" s="14"/>
    </row>
    <row r="964" spans="2:23" s="9" customFormat="1" ht="17.25" customHeight="1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1"/>
      <c r="M964" s="10"/>
      <c r="N964" s="10"/>
      <c r="O964" s="12"/>
      <c r="P964" s="10"/>
      <c r="R964" s="12"/>
      <c r="S964" s="13"/>
      <c r="U964" s="12"/>
      <c r="V964" s="10"/>
      <c r="W964" s="14"/>
    </row>
    <row r="965" spans="2:23" s="9" customFormat="1" ht="17.25" customHeight="1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1"/>
      <c r="M965" s="10"/>
      <c r="N965" s="10"/>
      <c r="O965" s="12"/>
      <c r="P965" s="10"/>
      <c r="R965" s="12"/>
      <c r="S965" s="13"/>
      <c r="U965" s="12"/>
      <c r="V965" s="10"/>
      <c r="W965" s="14"/>
    </row>
  </sheetData>
  <sheetProtection formatCells="0" formatColumns="0" formatRows="0" insertColumns="0" insertRows="0" insertHyperlinks="0" deleteColumns="0" deleteRows="0" sort="0" autoFilter="0" pivotTables="0"/>
  <protectedRanges>
    <protectedRange sqref="S87 O27:Q33 S27:S32 S14:S15 S207:S208 S130:S131 S103 Q14:Q16 S147:S149 S161:S162 O14:O16 S176:S180 S110 S52 S122 S192:S196 S216 S222 S227" name="区域2_40_34_34_34_34_34_34_34"/>
    <protectedRange sqref="Q14:Q16 O14:O16" name="区域1"/>
    <protectedRange sqref="S66" name="区域2_2_3_2_1_1_1_1_1_1_1"/>
    <protectedRange sqref="S175" name="区域2_4_3_1_1_1_1_1_1_1"/>
    <protectedRange sqref="P14:P16" name="区域2_45_5_6_5_5_5_5_5_5_5"/>
    <protectedRange sqref="P14:P16" name="区域1_5_5_6_5_5_5_5_5_5_5"/>
    <protectedRange sqref="S67 S84 S104" name="区域2_2_3_2_2_2_2_1_3_3_3_3_3_3_3"/>
    <protectedRange sqref="S68 S85:S86 S105:S109" name="区域2_2_3_2_2_2_2_2"/>
  </protectedRanges>
  <autoFilter ref="A6:V231">
    <filterColumn colId="21">
      <filters>
        <filter val="0.01"/>
        <filter val="1"/>
        <filter val="101.01"/>
        <filter val="107"/>
        <filter val="11.34"/>
        <filter val="118.19"/>
        <filter val="1470.84"/>
        <filter val="164"/>
        <filter val="164.17"/>
        <filter val="178.82"/>
        <filter val="2"/>
        <filter val="20.36"/>
        <filter val="209.28"/>
        <filter val="22"/>
        <filter val="23.73"/>
        <filter val="25.04"/>
        <filter val="25.36"/>
        <filter val="27"/>
        <filter val="285.82"/>
        <filter val="292"/>
        <filter val="2940.14"/>
        <filter val="3.82"/>
        <filter val="32"/>
        <filter val="34"/>
        <filter val="4.19"/>
        <filter val="42.1"/>
        <filter val="4410.98"/>
        <filter val="45.92"/>
        <filter val="46.22"/>
        <filter val="5"/>
        <filter val="59.7"/>
        <filter val="610"/>
        <filter val="7.92"/>
        <filter val="71.28"/>
      </filters>
    </filterColumn>
  </autoFilter>
  <mergeCells count="794">
    <mergeCell ref="O4:Q5"/>
    <mergeCell ref="R4:T5"/>
    <mergeCell ref="T17:T18"/>
    <mergeCell ref="T19:T20"/>
    <mergeCell ref="T21:T22"/>
    <mergeCell ref="T23:T24"/>
    <mergeCell ref="T25:T26"/>
    <mergeCell ref="T52:T53"/>
    <mergeCell ref="T54:T55"/>
    <mergeCell ref="T56:T57"/>
    <mergeCell ref="T69:T70"/>
    <mergeCell ref="S17:S18"/>
    <mergeCell ref="S19:S20"/>
    <mergeCell ref="S21:S22"/>
    <mergeCell ref="S23:S24"/>
    <mergeCell ref="S25:S26"/>
    <mergeCell ref="S52:S53"/>
    <mergeCell ref="S54:S55"/>
    <mergeCell ref="S56:S57"/>
    <mergeCell ref="S69:S70"/>
    <mergeCell ref="Q140:Q141"/>
    <mergeCell ref="Q146:Q147"/>
    <mergeCell ref="Q148:Q149"/>
    <mergeCell ref="Q150:Q151"/>
    <mergeCell ref="Q152:Q153"/>
    <mergeCell ref="Q154:Q155"/>
    <mergeCell ref="R17:R18"/>
    <mergeCell ref="R19:R20"/>
    <mergeCell ref="R21:R22"/>
    <mergeCell ref="R23:R24"/>
    <mergeCell ref="R25:R26"/>
    <mergeCell ref="R52:R53"/>
    <mergeCell ref="R54:R55"/>
    <mergeCell ref="R56:R57"/>
    <mergeCell ref="R69:R70"/>
    <mergeCell ref="Q107:Q108"/>
    <mergeCell ref="Q109:Q110"/>
    <mergeCell ref="Q111:Q112"/>
    <mergeCell ref="Q113:Q114"/>
    <mergeCell ref="Q130:Q131"/>
    <mergeCell ref="Q132:Q133"/>
    <mergeCell ref="Q134:Q135"/>
    <mergeCell ref="Q136:Q137"/>
    <mergeCell ref="Q138:Q139"/>
    <mergeCell ref="P146:P147"/>
    <mergeCell ref="P148:P149"/>
    <mergeCell ref="P150:P151"/>
    <mergeCell ref="P152:P153"/>
    <mergeCell ref="P154:P155"/>
    <mergeCell ref="Q17:Q18"/>
    <mergeCell ref="Q19:Q20"/>
    <mergeCell ref="Q21:Q22"/>
    <mergeCell ref="Q23:Q24"/>
    <mergeCell ref="Q25:Q26"/>
    <mergeCell ref="Q52:Q53"/>
    <mergeCell ref="Q54:Q55"/>
    <mergeCell ref="Q56:Q57"/>
    <mergeCell ref="Q69:Q70"/>
    <mergeCell ref="Q71:Q72"/>
    <mergeCell ref="Q73:Q74"/>
    <mergeCell ref="Q75:Q76"/>
    <mergeCell ref="Q77:Q78"/>
    <mergeCell ref="Q87:Q88"/>
    <mergeCell ref="Q89:Q90"/>
    <mergeCell ref="Q91:Q92"/>
    <mergeCell ref="Q93:Q94"/>
    <mergeCell ref="Q95:Q96"/>
    <mergeCell ref="Q97:Q98"/>
    <mergeCell ref="P109:P110"/>
    <mergeCell ref="P111:P112"/>
    <mergeCell ref="P113:P114"/>
    <mergeCell ref="P130:P131"/>
    <mergeCell ref="P132:P133"/>
    <mergeCell ref="P134:P135"/>
    <mergeCell ref="P136:P137"/>
    <mergeCell ref="P138:P139"/>
    <mergeCell ref="P140:P141"/>
    <mergeCell ref="O148:O149"/>
    <mergeCell ref="O150:O151"/>
    <mergeCell ref="O152:O153"/>
    <mergeCell ref="O154:O155"/>
    <mergeCell ref="P17:P18"/>
    <mergeCell ref="P19:P20"/>
    <mergeCell ref="P21:P22"/>
    <mergeCell ref="P23:P24"/>
    <mergeCell ref="P25:P26"/>
    <mergeCell ref="P52:P53"/>
    <mergeCell ref="P54:P55"/>
    <mergeCell ref="P56:P57"/>
    <mergeCell ref="P69:P70"/>
    <mergeCell ref="P71:P72"/>
    <mergeCell ref="P73:P74"/>
    <mergeCell ref="P75:P76"/>
    <mergeCell ref="P77:P78"/>
    <mergeCell ref="P87:P88"/>
    <mergeCell ref="P89:P90"/>
    <mergeCell ref="P91:P92"/>
    <mergeCell ref="P93:P94"/>
    <mergeCell ref="P95:P96"/>
    <mergeCell ref="P97:P98"/>
    <mergeCell ref="P107:P108"/>
    <mergeCell ref="O111:O112"/>
    <mergeCell ref="O113:O114"/>
    <mergeCell ref="O130:O131"/>
    <mergeCell ref="O132:O133"/>
    <mergeCell ref="O134:O135"/>
    <mergeCell ref="O136:O137"/>
    <mergeCell ref="O138:O139"/>
    <mergeCell ref="O140:O141"/>
    <mergeCell ref="O146:O147"/>
    <mergeCell ref="N170:N177"/>
    <mergeCell ref="N187:N194"/>
    <mergeCell ref="N202:N204"/>
    <mergeCell ref="O17:O18"/>
    <mergeCell ref="O19:O20"/>
    <mergeCell ref="O21:O22"/>
    <mergeCell ref="O23:O24"/>
    <mergeCell ref="O25:O26"/>
    <mergeCell ref="O52:O53"/>
    <mergeCell ref="O54:O55"/>
    <mergeCell ref="O56:O57"/>
    <mergeCell ref="O69:O70"/>
    <mergeCell ref="O71:O72"/>
    <mergeCell ref="O73:O74"/>
    <mergeCell ref="O75:O76"/>
    <mergeCell ref="O77:O78"/>
    <mergeCell ref="O87:O88"/>
    <mergeCell ref="O89:O90"/>
    <mergeCell ref="O91:O92"/>
    <mergeCell ref="O93:O94"/>
    <mergeCell ref="O95:O96"/>
    <mergeCell ref="O97:O98"/>
    <mergeCell ref="O107:O108"/>
    <mergeCell ref="O109:O110"/>
    <mergeCell ref="N138:N139"/>
    <mergeCell ref="N140:N141"/>
    <mergeCell ref="N142:N145"/>
    <mergeCell ref="N146:N147"/>
    <mergeCell ref="N148:N149"/>
    <mergeCell ref="N150:N151"/>
    <mergeCell ref="N152:N153"/>
    <mergeCell ref="N154:N155"/>
    <mergeCell ref="N156:N160"/>
    <mergeCell ref="N109:N110"/>
    <mergeCell ref="N111:N112"/>
    <mergeCell ref="N113:N114"/>
    <mergeCell ref="N117:N119"/>
    <mergeCell ref="N125:N129"/>
    <mergeCell ref="N130:N131"/>
    <mergeCell ref="N132:N133"/>
    <mergeCell ref="N134:N135"/>
    <mergeCell ref="N136:N137"/>
    <mergeCell ref="N79:N86"/>
    <mergeCell ref="N87:N88"/>
    <mergeCell ref="N89:N90"/>
    <mergeCell ref="N91:N92"/>
    <mergeCell ref="N93:N94"/>
    <mergeCell ref="N95:N96"/>
    <mergeCell ref="N97:N98"/>
    <mergeCell ref="N99:N106"/>
    <mergeCell ref="N107:N108"/>
    <mergeCell ref="M150:M151"/>
    <mergeCell ref="M152:M153"/>
    <mergeCell ref="M154:M155"/>
    <mergeCell ref="M156:M160"/>
    <mergeCell ref="M170:M177"/>
    <mergeCell ref="M187:M194"/>
    <mergeCell ref="M202:M204"/>
    <mergeCell ref="N14:N16"/>
    <mergeCell ref="N17:N18"/>
    <mergeCell ref="N19:N20"/>
    <mergeCell ref="N21:N22"/>
    <mergeCell ref="N23:N24"/>
    <mergeCell ref="N25:N26"/>
    <mergeCell ref="N27:N33"/>
    <mergeCell ref="N49:N51"/>
    <mergeCell ref="N52:N53"/>
    <mergeCell ref="N54:N55"/>
    <mergeCell ref="N56:N57"/>
    <mergeCell ref="N59:N68"/>
    <mergeCell ref="N69:N70"/>
    <mergeCell ref="N71:N72"/>
    <mergeCell ref="N73:N74"/>
    <mergeCell ref="N75:N76"/>
    <mergeCell ref="N77:N78"/>
    <mergeCell ref="M130:M131"/>
    <mergeCell ref="M132:M133"/>
    <mergeCell ref="M134:M135"/>
    <mergeCell ref="M136:M137"/>
    <mergeCell ref="M138:M139"/>
    <mergeCell ref="M140:M141"/>
    <mergeCell ref="M142:M145"/>
    <mergeCell ref="M146:M147"/>
    <mergeCell ref="M148:M149"/>
    <mergeCell ref="M95:M96"/>
    <mergeCell ref="M97:M98"/>
    <mergeCell ref="M99:M106"/>
    <mergeCell ref="M107:M108"/>
    <mergeCell ref="M109:M110"/>
    <mergeCell ref="M111:M112"/>
    <mergeCell ref="M113:M114"/>
    <mergeCell ref="M117:M119"/>
    <mergeCell ref="M125:M129"/>
    <mergeCell ref="L187:L194"/>
    <mergeCell ref="L202:L204"/>
    <mergeCell ref="M14:M16"/>
    <mergeCell ref="M17:M18"/>
    <mergeCell ref="M19:M20"/>
    <mergeCell ref="M21:M22"/>
    <mergeCell ref="M23:M24"/>
    <mergeCell ref="M25:M26"/>
    <mergeCell ref="M27:M33"/>
    <mergeCell ref="M49:M51"/>
    <mergeCell ref="M52:M53"/>
    <mergeCell ref="M54:M55"/>
    <mergeCell ref="M56:M57"/>
    <mergeCell ref="M59:M68"/>
    <mergeCell ref="M69:M70"/>
    <mergeCell ref="M71:M72"/>
    <mergeCell ref="M73:M74"/>
    <mergeCell ref="M75:M76"/>
    <mergeCell ref="M77:M78"/>
    <mergeCell ref="M79:M86"/>
    <mergeCell ref="M87:M88"/>
    <mergeCell ref="M89:M90"/>
    <mergeCell ref="M91:M92"/>
    <mergeCell ref="M93:M94"/>
    <mergeCell ref="L140:L141"/>
    <mergeCell ref="L142:L145"/>
    <mergeCell ref="L146:L147"/>
    <mergeCell ref="L148:L149"/>
    <mergeCell ref="L150:L151"/>
    <mergeCell ref="L152:L153"/>
    <mergeCell ref="L154:L155"/>
    <mergeCell ref="L156:L160"/>
    <mergeCell ref="L170:L177"/>
    <mergeCell ref="L111:L112"/>
    <mergeCell ref="L113:L114"/>
    <mergeCell ref="L117:L119"/>
    <mergeCell ref="L125:L129"/>
    <mergeCell ref="L130:L131"/>
    <mergeCell ref="L132:L133"/>
    <mergeCell ref="L134:L135"/>
    <mergeCell ref="L136:L137"/>
    <mergeCell ref="L138:L139"/>
    <mergeCell ref="L87:L88"/>
    <mergeCell ref="L89:L90"/>
    <mergeCell ref="L91:L92"/>
    <mergeCell ref="L93:L94"/>
    <mergeCell ref="L95:L96"/>
    <mergeCell ref="L97:L98"/>
    <mergeCell ref="L99:L106"/>
    <mergeCell ref="L107:L108"/>
    <mergeCell ref="L109:L110"/>
    <mergeCell ref="K152:K153"/>
    <mergeCell ref="K154:K155"/>
    <mergeCell ref="K156:K160"/>
    <mergeCell ref="K170:K177"/>
    <mergeCell ref="K187:K194"/>
    <mergeCell ref="K202:K204"/>
    <mergeCell ref="L14:L16"/>
    <mergeCell ref="L17:L18"/>
    <mergeCell ref="L19:L20"/>
    <mergeCell ref="L21:L22"/>
    <mergeCell ref="L23:L24"/>
    <mergeCell ref="L25:L26"/>
    <mergeCell ref="L27:L33"/>
    <mergeCell ref="L49:L51"/>
    <mergeCell ref="L52:L53"/>
    <mergeCell ref="L54:L55"/>
    <mergeCell ref="L56:L57"/>
    <mergeCell ref="L59:L68"/>
    <mergeCell ref="L69:L70"/>
    <mergeCell ref="L71:L72"/>
    <mergeCell ref="L73:L74"/>
    <mergeCell ref="L75:L76"/>
    <mergeCell ref="L77:L78"/>
    <mergeCell ref="L79:L86"/>
    <mergeCell ref="K132:K133"/>
    <mergeCell ref="K134:K135"/>
    <mergeCell ref="K136:K137"/>
    <mergeCell ref="K138:K139"/>
    <mergeCell ref="K140:K141"/>
    <mergeCell ref="K142:K145"/>
    <mergeCell ref="K146:K147"/>
    <mergeCell ref="K148:K149"/>
    <mergeCell ref="K150:K151"/>
    <mergeCell ref="K97:K98"/>
    <mergeCell ref="K99:K106"/>
    <mergeCell ref="K107:K108"/>
    <mergeCell ref="K109:K110"/>
    <mergeCell ref="K111:K112"/>
    <mergeCell ref="K113:K114"/>
    <mergeCell ref="K117:K119"/>
    <mergeCell ref="K125:K129"/>
    <mergeCell ref="K130:K131"/>
    <mergeCell ref="J202:J204"/>
    <mergeCell ref="K4:K5"/>
    <mergeCell ref="K17:K18"/>
    <mergeCell ref="K19:K20"/>
    <mergeCell ref="K21:K22"/>
    <mergeCell ref="K23:K24"/>
    <mergeCell ref="K25:K26"/>
    <mergeCell ref="K27:K33"/>
    <mergeCell ref="K49:K51"/>
    <mergeCell ref="K52:K53"/>
    <mergeCell ref="K54:K55"/>
    <mergeCell ref="K56:K57"/>
    <mergeCell ref="K59:K68"/>
    <mergeCell ref="K69:K70"/>
    <mergeCell ref="K71:K72"/>
    <mergeCell ref="K73:K74"/>
    <mergeCell ref="K75:K76"/>
    <mergeCell ref="K77:K78"/>
    <mergeCell ref="K79:K86"/>
    <mergeCell ref="K87:K88"/>
    <mergeCell ref="K89:K90"/>
    <mergeCell ref="K91:K92"/>
    <mergeCell ref="K93:K94"/>
    <mergeCell ref="K95:K96"/>
    <mergeCell ref="J142:J145"/>
    <mergeCell ref="J146:J147"/>
    <mergeCell ref="J148:J149"/>
    <mergeCell ref="J150:J151"/>
    <mergeCell ref="J152:J153"/>
    <mergeCell ref="J154:J155"/>
    <mergeCell ref="J156:J160"/>
    <mergeCell ref="J170:J177"/>
    <mergeCell ref="J187:J194"/>
    <mergeCell ref="J113:J114"/>
    <mergeCell ref="J117:J119"/>
    <mergeCell ref="J125:J129"/>
    <mergeCell ref="J130:J131"/>
    <mergeCell ref="J132:J133"/>
    <mergeCell ref="J134:J135"/>
    <mergeCell ref="J136:J137"/>
    <mergeCell ref="J138:J139"/>
    <mergeCell ref="J140:J141"/>
    <mergeCell ref="J89:J90"/>
    <mergeCell ref="J91:J92"/>
    <mergeCell ref="J93:J94"/>
    <mergeCell ref="J95:J96"/>
    <mergeCell ref="J97:J98"/>
    <mergeCell ref="J99:J106"/>
    <mergeCell ref="J107:J108"/>
    <mergeCell ref="J109:J110"/>
    <mergeCell ref="J111:J112"/>
    <mergeCell ref="J56:J57"/>
    <mergeCell ref="J59:J68"/>
    <mergeCell ref="J69:J70"/>
    <mergeCell ref="J71:J72"/>
    <mergeCell ref="J73:J74"/>
    <mergeCell ref="J75:J76"/>
    <mergeCell ref="J77:J78"/>
    <mergeCell ref="J79:J86"/>
    <mergeCell ref="J87:J88"/>
    <mergeCell ref="J17:J18"/>
    <mergeCell ref="J19:J20"/>
    <mergeCell ref="J21:J22"/>
    <mergeCell ref="J23:J24"/>
    <mergeCell ref="J25:J26"/>
    <mergeCell ref="J27:J33"/>
    <mergeCell ref="J49:J51"/>
    <mergeCell ref="J52:J53"/>
    <mergeCell ref="J54:J55"/>
    <mergeCell ref="I146:I147"/>
    <mergeCell ref="I148:I149"/>
    <mergeCell ref="I150:I151"/>
    <mergeCell ref="I152:I153"/>
    <mergeCell ref="I154:I155"/>
    <mergeCell ref="I156:I160"/>
    <mergeCell ref="I170:I177"/>
    <mergeCell ref="I187:I194"/>
    <mergeCell ref="I202:I204"/>
    <mergeCell ref="I117:I119"/>
    <mergeCell ref="I125:I129"/>
    <mergeCell ref="I130:I131"/>
    <mergeCell ref="I132:I133"/>
    <mergeCell ref="I134:I135"/>
    <mergeCell ref="I136:I137"/>
    <mergeCell ref="I138:I139"/>
    <mergeCell ref="I140:I141"/>
    <mergeCell ref="I142:I145"/>
    <mergeCell ref="I91:I92"/>
    <mergeCell ref="I93:I94"/>
    <mergeCell ref="I95:I96"/>
    <mergeCell ref="I97:I98"/>
    <mergeCell ref="I99:I106"/>
    <mergeCell ref="I107:I108"/>
    <mergeCell ref="I109:I110"/>
    <mergeCell ref="I111:I112"/>
    <mergeCell ref="I113:I114"/>
    <mergeCell ref="I59:I68"/>
    <mergeCell ref="I69:I70"/>
    <mergeCell ref="I71:I72"/>
    <mergeCell ref="I73:I74"/>
    <mergeCell ref="I75:I76"/>
    <mergeCell ref="I77:I78"/>
    <mergeCell ref="I79:I86"/>
    <mergeCell ref="I87:I88"/>
    <mergeCell ref="I89:I90"/>
    <mergeCell ref="I19:I20"/>
    <mergeCell ref="I21:I22"/>
    <mergeCell ref="I23:I24"/>
    <mergeCell ref="I25:I26"/>
    <mergeCell ref="I27:I33"/>
    <mergeCell ref="I49:I51"/>
    <mergeCell ref="I52:I53"/>
    <mergeCell ref="I54:I55"/>
    <mergeCell ref="I56:I57"/>
    <mergeCell ref="H146:H147"/>
    <mergeCell ref="H148:H149"/>
    <mergeCell ref="H150:H151"/>
    <mergeCell ref="H152:H153"/>
    <mergeCell ref="H154:H155"/>
    <mergeCell ref="H156:H160"/>
    <mergeCell ref="H170:H177"/>
    <mergeCell ref="H187:H194"/>
    <mergeCell ref="H202:H204"/>
    <mergeCell ref="H117:H119"/>
    <mergeCell ref="H125:H129"/>
    <mergeCell ref="H130:H131"/>
    <mergeCell ref="H132:H133"/>
    <mergeCell ref="H134:H135"/>
    <mergeCell ref="H136:H137"/>
    <mergeCell ref="H138:H139"/>
    <mergeCell ref="H140:H141"/>
    <mergeCell ref="H142:H145"/>
    <mergeCell ref="H91:H92"/>
    <mergeCell ref="H93:H94"/>
    <mergeCell ref="H95:H96"/>
    <mergeCell ref="H97:H98"/>
    <mergeCell ref="H99:H106"/>
    <mergeCell ref="H107:H108"/>
    <mergeCell ref="H109:H110"/>
    <mergeCell ref="H111:H112"/>
    <mergeCell ref="H113:H114"/>
    <mergeCell ref="H59:H68"/>
    <mergeCell ref="H69:H70"/>
    <mergeCell ref="H71:H72"/>
    <mergeCell ref="H73:H74"/>
    <mergeCell ref="H75:H76"/>
    <mergeCell ref="H77:H78"/>
    <mergeCell ref="H79:H86"/>
    <mergeCell ref="H87:H88"/>
    <mergeCell ref="H89:H90"/>
    <mergeCell ref="H19:H20"/>
    <mergeCell ref="H21:H22"/>
    <mergeCell ref="H23:H24"/>
    <mergeCell ref="H25:H26"/>
    <mergeCell ref="H27:H33"/>
    <mergeCell ref="H49:H51"/>
    <mergeCell ref="H52:H53"/>
    <mergeCell ref="H54:H55"/>
    <mergeCell ref="H56:H57"/>
    <mergeCell ref="G146:G147"/>
    <mergeCell ref="G148:G149"/>
    <mergeCell ref="G150:G151"/>
    <mergeCell ref="G152:G153"/>
    <mergeCell ref="G154:G155"/>
    <mergeCell ref="G156:G160"/>
    <mergeCell ref="G170:G177"/>
    <mergeCell ref="G187:G194"/>
    <mergeCell ref="G202:G204"/>
    <mergeCell ref="G117:G119"/>
    <mergeCell ref="G125:G129"/>
    <mergeCell ref="G130:G131"/>
    <mergeCell ref="G132:G133"/>
    <mergeCell ref="G134:G135"/>
    <mergeCell ref="G136:G137"/>
    <mergeCell ref="G138:G139"/>
    <mergeCell ref="G140:G141"/>
    <mergeCell ref="G142:G145"/>
    <mergeCell ref="G91:G92"/>
    <mergeCell ref="G93:G94"/>
    <mergeCell ref="G95:G96"/>
    <mergeCell ref="G97:G98"/>
    <mergeCell ref="G99:G106"/>
    <mergeCell ref="G107:G108"/>
    <mergeCell ref="G109:G110"/>
    <mergeCell ref="G111:G112"/>
    <mergeCell ref="G113:G114"/>
    <mergeCell ref="G59:G68"/>
    <mergeCell ref="G69:G70"/>
    <mergeCell ref="G71:G72"/>
    <mergeCell ref="G73:G74"/>
    <mergeCell ref="G75:G76"/>
    <mergeCell ref="G77:G78"/>
    <mergeCell ref="G79:G86"/>
    <mergeCell ref="G87:G88"/>
    <mergeCell ref="G89:G90"/>
    <mergeCell ref="G19:G20"/>
    <mergeCell ref="G21:G22"/>
    <mergeCell ref="G23:G24"/>
    <mergeCell ref="G25:G26"/>
    <mergeCell ref="G27:G33"/>
    <mergeCell ref="G49:G51"/>
    <mergeCell ref="G52:G53"/>
    <mergeCell ref="G54:G55"/>
    <mergeCell ref="G56:G57"/>
    <mergeCell ref="F146:F147"/>
    <mergeCell ref="F148:F149"/>
    <mergeCell ref="F150:F151"/>
    <mergeCell ref="F152:F153"/>
    <mergeCell ref="F154:F155"/>
    <mergeCell ref="F156:F160"/>
    <mergeCell ref="F170:F177"/>
    <mergeCell ref="F187:F194"/>
    <mergeCell ref="F202:F204"/>
    <mergeCell ref="F117:F119"/>
    <mergeCell ref="F125:F129"/>
    <mergeCell ref="F130:F131"/>
    <mergeCell ref="F132:F133"/>
    <mergeCell ref="F134:F135"/>
    <mergeCell ref="F136:F137"/>
    <mergeCell ref="F138:F139"/>
    <mergeCell ref="F140:F141"/>
    <mergeCell ref="F142:F145"/>
    <mergeCell ref="F91:F92"/>
    <mergeCell ref="F93:F94"/>
    <mergeCell ref="F95:F96"/>
    <mergeCell ref="F97:F98"/>
    <mergeCell ref="F99:F106"/>
    <mergeCell ref="F107:F108"/>
    <mergeCell ref="F109:F110"/>
    <mergeCell ref="F111:F112"/>
    <mergeCell ref="F113:F114"/>
    <mergeCell ref="F59:F68"/>
    <mergeCell ref="F69:F70"/>
    <mergeCell ref="F71:F72"/>
    <mergeCell ref="F73:F74"/>
    <mergeCell ref="F75:F76"/>
    <mergeCell ref="F77:F78"/>
    <mergeCell ref="F79:F86"/>
    <mergeCell ref="F87:F88"/>
    <mergeCell ref="F89:F90"/>
    <mergeCell ref="F19:F20"/>
    <mergeCell ref="F21:F22"/>
    <mergeCell ref="F23:F24"/>
    <mergeCell ref="F25:F26"/>
    <mergeCell ref="F27:F33"/>
    <mergeCell ref="F49:F51"/>
    <mergeCell ref="F52:F53"/>
    <mergeCell ref="F54:F55"/>
    <mergeCell ref="F56:F57"/>
    <mergeCell ref="E146:E147"/>
    <mergeCell ref="E148:E149"/>
    <mergeCell ref="E150:E151"/>
    <mergeCell ref="E152:E153"/>
    <mergeCell ref="E154:E155"/>
    <mergeCell ref="E156:E160"/>
    <mergeCell ref="E170:E177"/>
    <mergeCell ref="E187:E194"/>
    <mergeCell ref="E202:E204"/>
    <mergeCell ref="E117:E119"/>
    <mergeCell ref="E125:E129"/>
    <mergeCell ref="E130:E131"/>
    <mergeCell ref="E132:E133"/>
    <mergeCell ref="E134:E135"/>
    <mergeCell ref="E136:E137"/>
    <mergeCell ref="E138:E139"/>
    <mergeCell ref="E140:E141"/>
    <mergeCell ref="E142:E145"/>
    <mergeCell ref="E91:E92"/>
    <mergeCell ref="E93:E94"/>
    <mergeCell ref="E95:E96"/>
    <mergeCell ref="E97:E98"/>
    <mergeCell ref="E99:E106"/>
    <mergeCell ref="E107:E108"/>
    <mergeCell ref="E109:E110"/>
    <mergeCell ref="E111:E112"/>
    <mergeCell ref="E113:E114"/>
    <mergeCell ref="E59:E68"/>
    <mergeCell ref="E69:E70"/>
    <mergeCell ref="E71:E72"/>
    <mergeCell ref="E73:E74"/>
    <mergeCell ref="E75:E76"/>
    <mergeCell ref="E77:E78"/>
    <mergeCell ref="E79:E86"/>
    <mergeCell ref="E87:E88"/>
    <mergeCell ref="E89:E90"/>
    <mergeCell ref="E19:E20"/>
    <mergeCell ref="E21:E22"/>
    <mergeCell ref="E23:E24"/>
    <mergeCell ref="E25:E26"/>
    <mergeCell ref="E27:E33"/>
    <mergeCell ref="E49:E51"/>
    <mergeCell ref="E52:E53"/>
    <mergeCell ref="E54:E55"/>
    <mergeCell ref="E56:E57"/>
    <mergeCell ref="D146:D147"/>
    <mergeCell ref="D148:D149"/>
    <mergeCell ref="D150:D151"/>
    <mergeCell ref="D152:D153"/>
    <mergeCell ref="D154:D155"/>
    <mergeCell ref="D156:D160"/>
    <mergeCell ref="D170:D177"/>
    <mergeCell ref="D187:D194"/>
    <mergeCell ref="D202:D204"/>
    <mergeCell ref="D117:D119"/>
    <mergeCell ref="D125:D129"/>
    <mergeCell ref="D130:D131"/>
    <mergeCell ref="D132:D133"/>
    <mergeCell ref="D134:D135"/>
    <mergeCell ref="D136:D137"/>
    <mergeCell ref="D138:D139"/>
    <mergeCell ref="D140:D141"/>
    <mergeCell ref="D142:D145"/>
    <mergeCell ref="D91:D92"/>
    <mergeCell ref="D93:D94"/>
    <mergeCell ref="D95:D96"/>
    <mergeCell ref="D97:D98"/>
    <mergeCell ref="D99:D106"/>
    <mergeCell ref="D107:D108"/>
    <mergeCell ref="D109:D110"/>
    <mergeCell ref="D111:D112"/>
    <mergeCell ref="D113:D114"/>
    <mergeCell ref="D59:D68"/>
    <mergeCell ref="D69:D70"/>
    <mergeCell ref="D71:D72"/>
    <mergeCell ref="D73:D74"/>
    <mergeCell ref="D75:D76"/>
    <mergeCell ref="D77:D78"/>
    <mergeCell ref="D79:D86"/>
    <mergeCell ref="D87:D88"/>
    <mergeCell ref="D89:D90"/>
    <mergeCell ref="D19:D20"/>
    <mergeCell ref="D21:D22"/>
    <mergeCell ref="D23:D24"/>
    <mergeCell ref="D25:D26"/>
    <mergeCell ref="D27:D33"/>
    <mergeCell ref="D49:D51"/>
    <mergeCell ref="D52:D53"/>
    <mergeCell ref="D54:D55"/>
    <mergeCell ref="D56:D57"/>
    <mergeCell ref="C146:C147"/>
    <mergeCell ref="C148:C149"/>
    <mergeCell ref="C150:C151"/>
    <mergeCell ref="C152:C153"/>
    <mergeCell ref="C154:C155"/>
    <mergeCell ref="C156:C160"/>
    <mergeCell ref="C170:C177"/>
    <mergeCell ref="C187:C194"/>
    <mergeCell ref="C202:C204"/>
    <mergeCell ref="C117:C119"/>
    <mergeCell ref="C125:C129"/>
    <mergeCell ref="C130:C131"/>
    <mergeCell ref="C132:C133"/>
    <mergeCell ref="C134:C135"/>
    <mergeCell ref="C136:C137"/>
    <mergeCell ref="C138:C139"/>
    <mergeCell ref="C140:C141"/>
    <mergeCell ref="C142:C145"/>
    <mergeCell ref="C91:C92"/>
    <mergeCell ref="C93:C94"/>
    <mergeCell ref="C95:C96"/>
    <mergeCell ref="C97:C98"/>
    <mergeCell ref="C99:C106"/>
    <mergeCell ref="C107:C108"/>
    <mergeCell ref="C109:C110"/>
    <mergeCell ref="C111:C112"/>
    <mergeCell ref="C113:C114"/>
    <mergeCell ref="C59:C68"/>
    <mergeCell ref="C69:C70"/>
    <mergeCell ref="C71:C72"/>
    <mergeCell ref="C73:C74"/>
    <mergeCell ref="C75:C76"/>
    <mergeCell ref="C77:C78"/>
    <mergeCell ref="C79:C86"/>
    <mergeCell ref="C87:C88"/>
    <mergeCell ref="C89:C90"/>
    <mergeCell ref="C19:C20"/>
    <mergeCell ref="C21:C22"/>
    <mergeCell ref="C23:C24"/>
    <mergeCell ref="C25:C26"/>
    <mergeCell ref="C27:C33"/>
    <mergeCell ref="C49:C51"/>
    <mergeCell ref="C52:C53"/>
    <mergeCell ref="C54:C55"/>
    <mergeCell ref="C56:C57"/>
    <mergeCell ref="B146:B147"/>
    <mergeCell ref="B148:B149"/>
    <mergeCell ref="B150:B151"/>
    <mergeCell ref="B152:B153"/>
    <mergeCell ref="B154:B155"/>
    <mergeCell ref="B156:B160"/>
    <mergeCell ref="B170:B177"/>
    <mergeCell ref="B187:B194"/>
    <mergeCell ref="B202:B204"/>
    <mergeCell ref="B117:B119"/>
    <mergeCell ref="B125:B129"/>
    <mergeCell ref="B130:B131"/>
    <mergeCell ref="B132:B133"/>
    <mergeCell ref="B134:B135"/>
    <mergeCell ref="B136:B137"/>
    <mergeCell ref="B138:B139"/>
    <mergeCell ref="B140:B141"/>
    <mergeCell ref="B142:B145"/>
    <mergeCell ref="B91:B92"/>
    <mergeCell ref="B93:B94"/>
    <mergeCell ref="B95:B96"/>
    <mergeCell ref="B97:B98"/>
    <mergeCell ref="B99:B106"/>
    <mergeCell ref="B107:B108"/>
    <mergeCell ref="B109:B110"/>
    <mergeCell ref="B111:B112"/>
    <mergeCell ref="B113:B114"/>
    <mergeCell ref="B59:B68"/>
    <mergeCell ref="B69:B70"/>
    <mergeCell ref="B71:B72"/>
    <mergeCell ref="B73:B74"/>
    <mergeCell ref="B75:B76"/>
    <mergeCell ref="B77:B78"/>
    <mergeCell ref="B79:B86"/>
    <mergeCell ref="B87:B88"/>
    <mergeCell ref="B89:B90"/>
    <mergeCell ref="B19:B20"/>
    <mergeCell ref="B21:B22"/>
    <mergeCell ref="B23:B24"/>
    <mergeCell ref="B25:B26"/>
    <mergeCell ref="B27:B33"/>
    <mergeCell ref="B49:B51"/>
    <mergeCell ref="B52:B53"/>
    <mergeCell ref="B54:B55"/>
    <mergeCell ref="B56:B57"/>
    <mergeCell ref="A146:A147"/>
    <mergeCell ref="A148:A149"/>
    <mergeCell ref="A150:A151"/>
    <mergeCell ref="A152:A153"/>
    <mergeCell ref="A154:A155"/>
    <mergeCell ref="A156:A160"/>
    <mergeCell ref="A170:A177"/>
    <mergeCell ref="A187:A194"/>
    <mergeCell ref="A202:A204"/>
    <mergeCell ref="A117:A119"/>
    <mergeCell ref="A125:A129"/>
    <mergeCell ref="A130:A131"/>
    <mergeCell ref="A132:A133"/>
    <mergeCell ref="A134:A135"/>
    <mergeCell ref="A136:A137"/>
    <mergeCell ref="A138:A139"/>
    <mergeCell ref="A140:A141"/>
    <mergeCell ref="A142:A145"/>
    <mergeCell ref="A91:A92"/>
    <mergeCell ref="A93:A94"/>
    <mergeCell ref="A95:A96"/>
    <mergeCell ref="A97:A98"/>
    <mergeCell ref="A99:A106"/>
    <mergeCell ref="A107:A108"/>
    <mergeCell ref="A109:A110"/>
    <mergeCell ref="A111:A112"/>
    <mergeCell ref="A113:A114"/>
    <mergeCell ref="A59:A68"/>
    <mergeCell ref="A69:A70"/>
    <mergeCell ref="A71:A72"/>
    <mergeCell ref="A73:A74"/>
    <mergeCell ref="A75:A76"/>
    <mergeCell ref="A77:A78"/>
    <mergeCell ref="A79:A86"/>
    <mergeCell ref="A87:A88"/>
    <mergeCell ref="A89:A90"/>
    <mergeCell ref="A19:A20"/>
    <mergeCell ref="A21:A22"/>
    <mergeCell ref="A23:A24"/>
    <mergeCell ref="A25:A26"/>
    <mergeCell ref="A27:A33"/>
    <mergeCell ref="A49:A51"/>
    <mergeCell ref="A52:A53"/>
    <mergeCell ref="A54:A55"/>
    <mergeCell ref="A56:A57"/>
    <mergeCell ref="A2:T2"/>
    <mergeCell ref="C4:D4"/>
    <mergeCell ref="F4:G4"/>
    <mergeCell ref="L4:N4"/>
    <mergeCell ref="P7:Q7"/>
    <mergeCell ref="R7:S7"/>
    <mergeCell ref="A4:A5"/>
    <mergeCell ref="A14:A16"/>
    <mergeCell ref="A17:A18"/>
    <mergeCell ref="B4:B5"/>
    <mergeCell ref="B17:B18"/>
    <mergeCell ref="C17:C18"/>
    <mergeCell ref="D17:D18"/>
    <mergeCell ref="E4:E5"/>
    <mergeCell ref="E17:E18"/>
    <mergeCell ref="F14:F16"/>
    <mergeCell ref="F17:F18"/>
    <mergeCell ref="G14:G16"/>
    <mergeCell ref="G17:G18"/>
    <mergeCell ref="H4:H5"/>
    <mergeCell ref="H17:H18"/>
    <mergeCell ref="I4:I5"/>
    <mergeCell ref="I17:I18"/>
    <mergeCell ref="J4:J5"/>
  </mergeCells>
  <phoneticPr fontId="16" type="noConversion"/>
  <dataValidations count="39">
    <dataValidation type="custom" allowBlank="1" showInputMessage="1" showErrorMessage="1" errorTitle="效益量值出错" error="本年投资计划大于零，效益量值应大于零" promptTitle="受益" prompt="当本年计划资金有值，应有受益人口数或新增灌溉面积等" sqref="S16">
      <formula1>IF(L16:L234&gt;0,S16:S234&gt;0,0)</formula1>
    </dataValidation>
    <dataValidation type="list" allowBlank="1" showInputMessage="1" showErrorMessage="1" sqref="R58 R213:R217 R219:R222">
      <formula1>$R$203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60">
      <formula1>IF(L62&gt;=0,S60&gt;0,0)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62">
      <formula1>IF(L63&gt;=0,S62&gt;0,0)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68 S79 S99 S106 S17:S59 S83:S86 S117:S170 S177:S200 S205:S236">
      <formula1>IF(L17&gt;=0,S17&gt;0,0)</formula1>
    </dataValidation>
    <dataValidation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71"/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74">
      <formula1>IF(L172&gt;=0,S174&gt;0,0)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75">
      <formula1>IF(L172&gt;=0,S175&gt;0,0)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76">
      <formula1>IF(L172&gt;=0,S176&gt;0,0)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202">
      <formula1>IF(L202&gt;0,S202&gt;0,0)</formula1>
    </dataValidation>
    <dataValidation type="list" allowBlank="1" showInputMessage="1" showErrorMessage="1" sqref="E17:E26 E34:E48 E52:E57 E69:E78 E87:E98 E107:E114 E120:E124 E130:E141 E146:E155 E161:E169 E178:E186 E195:E200 E205:E211 E213:E217 E219:E222 E224:E225 E227:E231">
      <formula1>$E$14:$E$16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7:G26 G34:G48 G52:G57 G69:G78 G87:G98 G107:G114 G120:G124 G130:G141 G146:G155 G161:G169 G178:G186 G195:G200 G205:G211 G213:G217 G219:G222 G224:G225 G227:G231">
      <formula1>IF(L17&gt;=0,G17&gt;0,0)</formula1>
    </dataValidation>
    <dataValidation showInputMessage="1" showErrorMessage="1" errorTitle="有投资无项目" error="“本年计划投资”值大于零时，“本年项目数量”值也应大于零。" promptTitle="效益量" prompt="本年计划投资额大于零，建设项目数也应大于零" sqref="G27:G33 L27:N33"/>
    <dataValidation type="list" allowBlank="1" showInputMessage="1" showErrorMessage="1" sqref="O17:O26">
      <formula1>$O$14:$O$16</formula1>
    </dataValidation>
    <dataValidation type="list" allowBlank="1" showInputMessage="1" showErrorMessage="1" sqref="O34:O48">
      <formula1>$O$27:$O$33</formula1>
    </dataValidation>
    <dataValidation type="list" allowBlank="1" showInputMessage="1" showErrorMessage="1" sqref="O52:O57">
      <formula1>$O$49:$O$51</formula1>
    </dataValidation>
    <dataValidation type="list" allowBlank="1" showInputMessage="1" showErrorMessage="1" sqref="O69:O78">
      <formula1>$O$59:$O$68</formula1>
    </dataValidation>
    <dataValidation type="list" allowBlank="1" showInputMessage="1" showErrorMessage="1" sqref="O87:O98">
      <formula1>$O$79:$O$86</formula1>
    </dataValidation>
    <dataValidation type="list" allowBlank="1" showInputMessage="1" showErrorMessage="1" sqref="O107:O114">
      <formula1>$O$99:$O$106</formula1>
    </dataValidation>
    <dataValidation type="list" allowBlank="1" showInputMessage="1" showErrorMessage="1" sqref="O120:O124">
      <formula1>$O$117:$O$119</formula1>
    </dataValidation>
    <dataValidation type="list" allowBlank="1" showInputMessage="1" showErrorMessage="1" sqref="O130:O141">
      <formula1>$O$125:$O$129</formula1>
    </dataValidation>
    <dataValidation type="list" allowBlank="1" showInputMessage="1" showErrorMessage="1" sqref="O146:O155">
      <formula1>$O$142:$O$145</formula1>
    </dataValidation>
    <dataValidation type="list" allowBlank="1" showInputMessage="1" showErrorMessage="1" sqref="O161:O169">
      <formula1>$O$156:$O$160</formula1>
    </dataValidation>
    <dataValidation type="list" allowBlank="1" showInputMessage="1" showErrorMessage="1" sqref="O178:O186">
      <formula1>$O$170:$O$177</formula1>
    </dataValidation>
    <dataValidation type="list" allowBlank="1" showInputMessage="1" showErrorMessage="1" sqref="O195:O200">
      <formula1>$O$187:$O$194</formula1>
    </dataValidation>
    <dataValidation type="list" allowBlank="1" showInputMessage="1" showErrorMessage="1" sqref="O205:O211">
      <formula1>$O$202:$O$204</formula1>
    </dataValidation>
    <dataValidation type="list" allowBlank="1" showInputMessage="1" showErrorMessage="1" sqref="O213:O217">
      <formula1>$O$212</formula1>
    </dataValidation>
    <dataValidation type="list" allowBlank="1" showInputMessage="1" showErrorMessage="1" sqref="O219:O222 O224:O225">
      <formula1>$O$218</formula1>
    </dataValidation>
    <dataValidation type="list" allowBlank="1" showInputMessage="1" showErrorMessage="1" sqref="O227:O231">
      <formula1>$O$226</formula1>
    </dataValidation>
    <dataValidation type="list" allowBlank="1" showInputMessage="1" showErrorMessage="1" sqref="R17:R26">
      <formula1>$R$14</formula1>
    </dataValidation>
    <dataValidation type="list" allowBlank="1" showInputMessage="1" showErrorMessage="1" sqref="R34:R48">
      <formula1>$R$28:$R$32</formula1>
    </dataValidation>
    <dataValidation type="list" allowBlank="1" showInputMessage="1" showErrorMessage="1" sqref="R52:R57 R120:R124 R195:R200 R224:R225">
      <formula1>#REF!</formula1>
    </dataValidation>
    <dataValidation type="list" allowBlank="1" showInputMessage="1" showErrorMessage="1" sqref="R69:R78 R87:R98 R107:R114">
      <formula1>"受益移民,人均年增收"</formula1>
    </dataValidation>
    <dataValidation type="list" allowBlank="1" showInputMessage="1" showErrorMessage="1" sqref="R130:R141">
      <formula1>$R$126:$R$127</formula1>
    </dataValidation>
    <dataValidation type="list" allowBlank="1" showInputMessage="1" showErrorMessage="1" sqref="R146:R155">
      <formula1>$R$143:$R$145</formula1>
    </dataValidation>
    <dataValidation type="list" allowBlank="1" showInputMessage="1" showErrorMessage="1" sqref="R161:R169">
      <formula1>$R$157:$R$158</formula1>
    </dataValidation>
    <dataValidation type="list" allowBlank="1" showInputMessage="1" showErrorMessage="1" sqref="R178:R186">
      <formula1>$R$171:$R$172</formula1>
    </dataValidation>
    <dataValidation type="list" allowBlank="1" showInputMessage="1" showErrorMessage="1" sqref="R205:R211">
      <formula1>$R$203:$R$204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72:S173">
      <formula1>IF(L171&gt;=0,S172&gt;0,0)</formula1>
    </dataValidation>
  </dataValidations>
  <printOptions horizontalCentered="1"/>
  <pageMargins left="0.59055118110236204" right="0.59055118110236204" top="0.78740157480314998" bottom="0.78740157480314998" header="0.39370078740157499" footer="0.39370078740157499"/>
  <pageSetup paperSize="9" orientation="landscape" useFirstPageNumber="1" r:id="rId1"/>
  <headerFooter alignWithMargins="0">
    <oddFooter>&amp;C第 &amp;P 页，共 &amp;N 页</oddFooter>
    <firstFooter>&amp;C:3</firstFooter>
  </headerFooter>
  <rowBreaks count="1" manualBreakCount="1">
    <brk id="197" max="1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>
    <arrUserId title="区域2_40_34_34_34_34_34_34_34" rangeCreator="" othersAccessPermission="edit"/>
    <arrUserId title="区域1" rangeCreator="" othersAccessPermission="edit"/>
    <arrUserId title="区域2_2_3_2_1_1_1_1_1_1_1" rangeCreator="" othersAccessPermission="edit"/>
    <arrUserId title="区域2_4_3_1_1_1_1_1_1_1" rangeCreator="" othersAccessPermission="edit"/>
    <arrUserId title="区域2_45_5_6_5_5_5_5_5_5_5" rangeCreator="" othersAccessPermission="edit"/>
    <arrUserId title="区域1_5_5_6_5_5_5_5_5_5_5" rangeCreator="" othersAccessPermission="edit"/>
    <arrUserId title="区域2_2_3_2_2_2_2_1_3_3_3_3_3_3_3" rangeCreator="" othersAccessPermission="edit"/>
    <arrUserId title="区域2_2_3_2_2_2_2_2" rangeCreator="" othersAccessPermission="edit"/>
  </rangeList>
  <rangeList sheetStid="4" master="" otherUserPermission="visible">
    <arrUserId title="区域2_40_34_34_34_34_34_34_34" rangeCreator="" othersAccessPermission="edit"/>
    <arrUserId title="区域1" rangeCreator="" othersAccessPermission="edit"/>
    <arrUserId title="区域2_2_3_2_1_1_1_1_1_1_1" rangeCreator="" othersAccessPermission="edit"/>
    <arrUserId title="区域2_4_3_1_1_1_1_1_1_1" rangeCreator="" othersAccessPermission="edit"/>
    <arrUserId title="区域2_45_5_6_5_5_5_5_5_5_5" rangeCreator="" othersAccessPermission="edit"/>
    <arrUserId title="区域1_5_5_6_5_5_5_5_5_5_5" rangeCreator="" othersAccessPermission="edit"/>
    <arrUserId title="区域2_2_3_2_2_2_2_1_3_3_3_3_3_3_3" rangeCreator="" othersAccessPermission="edit"/>
    <arrUserId title="区域2_2_3_2_2_2_2_2" rangeCreator="" othersAccessPermission="edit"/>
  </rangeList>
  <rangeList sheetStid="6" master="" otherUserPermission="visible">
    <arrUserId title="区域2_40_34_34_34_34_34_34_34" rangeCreator="" othersAccessPermission="edit"/>
    <arrUserId title="区域1" rangeCreator="" othersAccessPermission="edit"/>
    <arrUserId title="区域2_2_3_2_1_1_1_1_1_1_1" rangeCreator="" othersAccessPermission="edit"/>
    <arrUserId title="区域2_4_3_1_1_1_1_1_1_1" rangeCreator="" othersAccessPermission="edit"/>
    <arrUserId title="区域2_45_5_6_5_5_5_5_5_5_5" rangeCreator="" othersAccessPermission="edit"/>
    <arrUserId title="区域1_5_5_6_5_5_5_5_5_5_5" rangeCreator="" othersAccessPermission="edit"/>
    <arrUserId title="区域2_2_3_2_2_2_2_1_3_3_3_3_3_3_3" rangeCreator="" othersAccessPermission="edit"/>
    <arrUserId title="区域2_2_3_2_2_2_2_2" rangeCreator="" othersAccessPermission="edit"/>
    <arrUserId title="区域2_40" rangeCreator="" othersAccessPermission="edit"/>
    <arrUserId title="区域2_40_1" rangeCreator="" othersAccessPermission="edit"/>
  </rangeList>
  <rangeList sheetStid="7" master="" otherUserPermission="visible">
    <arrUserId title="区域2_40_34_34_34_34_34_34_34" rangeCreator="" othersAccessPermission="edit"/>
    <arrUserId title="区域1" rangeCreator="" othersAccessPermission="edit"/>
    <arrUserId title="区域2_2_3_2_1_1_1_1_1_1_1" rangeCreator="" othersAccessPermission="edit"/>
    <arrUserId title="区域2_4_3_1_1_1_1_1_1_1" rangeCreator="" othersAccessPermission="edit"/>
    <arrUserId title="区域2_45_5_6_5_5_5_5_5_5_5" rangeCreator="" othersAccessPermission="edit"/>
    <arrUserId title="区域1_5_5_6_5_5_5_5_5_5_5" rangeCreator="" othersAccessPermission="edit"/>
    <arrUserId title="区域2_2_3_2_2_2_2_1_3_3_3_3_3_3_3" rangeCreator="" othersAccessPermission="edit"/>
    <arrUserId title="区域2_2_3_2_2_2_2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8</vt:i4>
      </vt:variant>
    </vt:vector>
  </HeadingPairs>
  <TitlesOfParts>
    <vt:vector size="12" baseType="lpstr">
      <vt:lpstr>重点村</vt:lpstr>
      <vt:lpstr>避险搬迁</vt:lpstr>
      <vt:lpstr>600外</vt:lpstr>
      <vt:lpstr>600内</vt:lpstr>
      <vt:lpstr>'600内'!Print_Area</vt:lpstr>
      <vt:lpstr>'600外'!Print_Area</vt:lpstr>
      <vt:lpstr>避险搬迁!Print_Area</vt:lpstr>
      <vt:lpstr>重点村!Print_Area</vt:lpstr>
      <vt:lpstr>'600内'!Print_Titles</vt:lpstr>
      <vt:lpstr>'600外'!Print_Titles</vt:lpstr>
      <vt:lpstr>避险搬迁!Print_Titles</vt:lpstr>
      <vt:lpstr>重点村!Print_Titles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2018-05-25T19:28:41Z</dcterms:created>
  <dcterms:modified xsi:type="dcterms:W3CDTF">2024-12-10T02:45:51Z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B27313CEF5374FF3AAC50C417D396178_13</vt:lpwstr>
  </property>
</Properties>
</file>